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11775" windowHeight="4635" tabRatio="748" activeTab="0"/>
  </bookViews>
  <sheets>
    <sheet name="표지" sheetId="1" r:id="rId1"/>
    <sheet name="1.운용총칙" sheetId="2" r:id="rId2"/>
    <sheet name="2-가. 자금수지총괄" sheetId="3" r:id="rId3"/>
    <sheet name="2-나. 수입계획" sheetId="4" r:id="rId4"/>
    <sheet name="2-다. 지출계획" sheetId="5" r:id="rId5"/>
    <sheet name="3.연도별기금조성및집행현황" sheetId="6" r:id="rId6"/>
    <sheet name="4.예치금및예탁금명세서" sheetId="7" r:id="rId7"/>
    <sheet name="--------" sheetId="8" state="veryHidden" r:id="rId8"/>
  </sheets>
  <definedNames>
    <definedName name="_xlnm.Print_Area" localSheetId="1">'1.운용총칙'!$A$1:$G$24</definedName>
    <definedName name="_xlnm.Print_Area" localSheetId="2">'2-가. 자금수지총괄'!$A$1:$H$15</definedName>
    <definedName name="_xlnm.Print_Area" localSheetId="3">'2-나. 수입계획'!$A$1:$I$16</definedName>
    <definedName name="_xlnm.Print_Area" localSheetId="4">'2-다. 지출계획'!$A$1:$AC$37</definedName>
    <definedName name="_xlnm.Print_Area" localSheetId="0">'표지'!$A$2:$N$15</definedName>
  </definedNames>
  <calcPr fullCalcOnLoad="1"/>
</workbook>
</file>

<file path=xl/comments4.xml><?xml version="1.0" encoding="utf-8"?>
<comments xmlns="http://schemas.openxmlformats.org/spreadsheetml/2006/main">
  <authors>
    <author>예산</author>
  </authors>
  <commentList>
    <comment ref="F3" authorId="0">
      <text>
        <r>
          <rPr>
            <sz val="10"/>
            <rFont val="굴림"/>
            <family val="3"/>
          </rPr>
          <t>2008년도 최종 수입액 추정치</t>
        </r>
      </text>
    </comment>
  </commentList>
</comments>
</file>

<file path=xl/sharedStrings.xml><?xml version="1.0" encoding="utf-8"?>
<sst xmlns="http://schemas.openxmlformats.org/spreadsheetml/2006/main" count="188" uniqueCount="175">
  <si>
    <t>(단위 : 천원)</t>
  </si>
  <si>
    <t>항   목</t>
  </si>
  <si>
    <t>합    계</t>
  </si>
  <si>
    <t>(단위 : 천원)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</si>
  <si>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</si>
  <si>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</si>
  <si>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</si>
  <si>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</si>
  <si>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</si>
  <si>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</si>
  <si>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</si>
  <si>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</si>
  <si>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</si>
  <si>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</si>
  <si>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</si>
  <si>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</si>
  <si>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</si>
  <si>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</si>
  <si>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</si>
  <si>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</si>
  <si>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나. 기금운용의 기본방향</t>
  </si>
  <si>
    <t xml:space="preserve">    다. 기금조성 및 운용</t>
  </si>
  <si>
    <t xml:space="preserve">  가. 자금수지총괄</t>
  </si>
  <si>
    <t>장</t>
  </si>
  <si>
    <t>관</t>
  </si>
  <si>
    <t>항</t>
  </si>
  <si>
    <t>목</t>
  </si>
  <si>
    <t>216-01
공공예금이자수입</t>
  </si>
  <si>
    <t>나. 수입계획</t>
  </si>
  <si>
    <t>200 세외수입</t>
  </si>
  <si>
    <t>210 경상적세외수입</t>
  </si>
  <si>
    <t>216 이자수입</t>
  </si>
  <si>
    <t>600 지방채및예치금회수</t>
  </si>
  <si>
    <t>630 예치금회수</t>
  </si>
  <si>
    <t>631 예치금회수</t>
  </si>
  <si>
    <t>220 임시적세외수입</t>
  </si>
  <si>
    <t>산출내역</t>
  </si>
  <si>
    <t>3. 연도별 기금조성 및 집행현황</t>
  </si>
  <si>
    <t>(단위 : 천원)</t>
  </si>
  <si>
    <t>4. 예치금 및 예탁금 명세</t>
  </si>
  <si>
    <t>1. 운용총칙</t>
  </si>
  <si>
    <t>(1) 기금조성 현황</t>
  </si>
  <si>
    <t>비  고</t>
  </si>
  <si>
    <t>2. 자금운용계획</t>
  </si>
  <si>
    <t xml:space="preserve">    가. 기금설치 및 운용개요</t>
  </si>
  <si>
    <t>전년도
수입액(A)</t>
  </si>
  <si>
    <t>수입액
(B)</t>
  </si>
  <si>
    <t>증 감
(B-A)</t>
  </si>
  <si>
    <t>전년도
지출액(A)</t>
  </si>
  <si>
    <t>지출액
(B)</t>
  </si>
  <si>
    <t>증  감
(B-A)</t>
  </si>
  <si>
    <t xml:space="preserve">(2) 2010년도 기금사업 개요 </t>
  </si>
  <si>
    <t>2009년도말
현재액(A)</t>
  </si>
  <si>
    <t>2010년도 조성계획</t>
  </si>
  <si>
    <t>2010년도말 현재액
(A + B)</t>
  </si>
  <si>
    <t>(1) 설치근거 : 부산광역시 사하구 문화체육 및 인적자원개발 지원기금 설치 및 운용 조례</t>
  </si>
  <si>
    <t>(2) 설치목적 : 문화체육 활성화 및 인적자원개발을 위한 지원</t>
  </si>
  <si>
    <t>(3) 설치년도 : 2008년(조례제정일 2008.05.21. 조례 제744호)</t>
  </si>
  <si>
    <t>(1) 기금사업의 목표 : 구민의 삶의 질 향상을 위한 문화체육 활성화와 인적자원의 개발 및 능력향상을 위한 지원</t>
  </si>
  <si>
    <t>(3) 지원기준 : 문화예술, 생활체육, 인적자원개발사업 지원</t>
  </si>
  <si>
    <t>전년도
지출액(A)</t>
  </si>
  <si>
    <t>지출액
(B)</t>
  </si>
  <si>
    <t>증  감
(B-A)</t>
  </si>
  <si>
    <t xml:space="preserve">   다. 지출계획</t>
  </si>
  <si>
    <t>분야</t>
  </si>
  <si>
    <t>부문</t>
  </si>
  <si>
    <t>정책</t>
  </si>
  <si>
    <t>단위</t>
  </si>
  <si>
    <t>세부</t>
  </si>
  <si>
    <t>편성목
통계목</t>
  </si>
  <si>
    <t>산 출 내 역</t>
  </si>
  <si>
    <t>문화 및 관광</t>
  </si>
  <si>
    <t>문화예술</t>
  </si>
  <si>
    <t>문화행사 지원</t>
  </si>
  <si>
    <t>공연행사 지원</t>
  </si>
  <si>
    <t>201 일반운영비</t>
  </si>
  <si>
    <t xml:space="preserve">   03 행사운영비</t>
  </si>
  <si>
    <t>307 민간이전</t>
  </si>
  <si>
    <t xml:space="preserve">   04 민간행사보조</t>
  </si>
  <si>
    <t>체육</t>
  </si>
  <si>
    <t>생활체육 육성</t>
  </si>
  <si>
    <t>체육시설 확충</t>
  </si>
  <si>
    <t xml:space="preserve">    ○ 직원능력향상</t>
  </si>
  <si>
    <t>(4) 지원대상 : 문화예술 개최, 생활체육시설 확충, 직원 능력향상</t>
  </si>
  <si>
    <t>(단위 :  천원)</t>
  </si>
  <si>
    <t xml:space="preserve"> 출   연   금</t>
  </si>
  <si>
    <t xml:space="preserve"> 보   조   금</t>
  </si>
  <si>
    <t xml:space="preserve"> 융자금회수</t>
  </si>
  <si>
    <t xml:space="preserve"> 예탁금상환금</t>
  </si>
  <si>
    <t xml:space="preserve"> 예치금회수</t>
  </si>
  <si>
    <t xml:space="preserve"> 예   수   금</t>
  </si>
  <si>
    <t xml:space="preserve"> 이 자 수 입</t>
  </si>
  <si>
    <t xml:space="preserve"> 고유목적사업비</t>
  </si>
  <si>
    <t xml:space="preserve"> 융   자   금</t>
  </si>
  <si>
    <t xml:space="preserve"> 물   건   비</t>
  </si>
  <si>
    <t xml:space="preserve"> 예   탁   금</t>
  </si>
  <si>
    <t xml:space="preserve"> 예   치   금</t>
  </si>
  <si>
    <t xml:space="preserve"> 차입원리금상환</t>
  </si>
  <si>
    <t xml:space="preserve"> 예수금원리금상환</t>
  </si>
  <si>
    <t>생활체육행사 지원</t>
  </si>
  <si>
    <t xml:space="preserve"> 철새나루 예술제 지원                           =  5,000</t>
  </si>
  <si>
    <t xml:space="preserve"> 문화예술진흥 행사지원                         =   20,000</t>
  </si>
  <si>
    <t>(2) 재원조성 : 구 금고 계약시 제안한 2009년도 협력사업비</t>
  </si>
  <si>
    <t>수입항목</t>
  </si>
  <si>
    <t>631-01
예치금회수</t>
  </si>
  <si>
    <t>수 입 합 계</t>
  </si>
  <si>
    <t>분야</t>
  </si>
  <si>
    <t>부문</t>
  </si>
  <si>
    <t>정책</t>
  </si>
  <si>
    <t>단위</t>
  </si>
  <si>
    <t>세부</t>
  </si>
  <si>
    <t>편성목
통계목</t>
  </si>
  <si>
    <t>산 츨 내 역</t>
  </si>
  <si>
    <t>401 시설비 및 부대비</t>
  </si>
  <si>
    <t xml:space="preserve">   04 시설비</t>
  </si>
  <si>
    <t>생활체육진흥</t>
  </si>
  <si>
    <t>307 민간이전</t>
  </si>
  <si>
    <t xml:space="preserve">   04 민간행사보조</t>
  </si>
  <si>
    <t>일반공공행정</t>
  </si>
  <si>
    <t>일반행정</t>
  </si>
  <si>
    <t>행정역량강화</t>
  </si>
  <si>
    <t>직원능력 향상</t>
  </si>
  <si>
    <t>직원 교육기회 제공</t>
  </si>
  <si>
    <t>202 여비</t>
  </si>
  <si>
    <t xml:space="preserve">   03 국외여비</t>
  </si>
  <si>
    <t>지  출  합  계</t>
  </si>
  <si>
    <t>연도별</t>
  </si>
  <si>
    <t>조       성       액</t>
  </si>
  <si>
    <t>집        행        액</t>
  </si>
  <si>
    <t>잔  액
(A-B)</t>
  </si>
  <si>
    <t>계(A)</t>
  </si>
  <si>
    <t>국   고
보조금</t>
  </si>
  <si>
    <t>시  비
보조금</t>
  </si>
  <si>
    <t>구비</t>
  </si>
  <si>
    <t>이자
수입</t>
  </si>
  <si>
    <t>지방채</t>
  </si>
  <si>
    <t>기타</t>
  </si>
  <si>
    <t>계(B)</t>
  </si>
  <si>
    <t>고유목적
사  업 비</t>
  </si>
  <si>
    <t>지방채
상   환</t>
  </si>
  <si>
    <t>2004
까지</t>
  </si>
  <si>
    <t>구   분</t>
  </si>
  <si>
    <t>예치(탁)처</t>
  </si>
  <si>
    <t>예치 및 예탁액</t>
  </si>
  <si>
    <t>비   고</t>
  </si>
  <si>
    <t>2008년도말
현재액</t>
  </si>
  <si>
    <t>2009년도말
현재액(A)</t>
  </si>
  <si>
    <t>2010년도말
현재액(B)</t>
  </si>
  <si>
    <t>증   감
(B-A)</t>
  </si>
  <si>
    <t>예치금</t>
  </si>
  <si>
    <t>소   계</t>
  </si>
  <si>
    <t>부산은행</t>
  </si>
  <si>
    <t>예탁금</t>
  </si>
  <si>
    <t xml:space="preserve"> 구 금고 협력사업비         =    51,000</t>
  </si>
  <si>
    <t>합    계</t>
  </si>
  <si>
    <t xml:space="preserve"> 은행예치금 이자수입       =  100</t>
  </si>
  <si>
    <t>합 계</t>
  </si>
  <si>
    <t>수  입  계  획</t>
  </si>
  <si>
    <t>지  출  계  획</t>
  </si>
  <si>
    <r>
      <t xml:space="preserve"> 기 타 수 입
</t>
    </r>
    <r>
      <rPr>
        <sz val="11"/>
        <rFont val="HY견명조"/>
        <family val="1"/>
      </rPr>
      <t>(구금고협력사업비)</t>
    </r>
  </si>
  <si>
    <t>(단위 : 천원)</t>
  </si>
  <si>
    <t>228 잡수입</t>
  </si>
  <si>
    <t>228-09
기타 잡수입</t>
  </si>
  <si>
    <t xml:space="preserve">    ○ 문화예술 개최 지원</t>
  </si>
  <si>
    <t xml:space="preserve">    ○ 생활체육시설 확충</t>
  </si>
  <si>
    <t>융자
금</t>
  </si>
  <si>
    <t>장학
금</t>
  </si>
  <si>
    <t>문화체육 및 인적자원개발 지원기금</t>
  </si>
  <si>
    <t>총     무     과</t>
  </si>
  <si>
    <t xml:space="preserve"> 주민을 찾아가는 작은음악회 지원            =        0</t>
  </si>
  <si>
    <t xml:space="preserve"> 생활체육행사 지원                                =       0</t>
  </si>
  <si>
    <t xml:space="preserve"> 공무원 해외선진지 벤치마킹                    = 10,000</t>
  </si>
  <si>
    <t xml:space="preserve"> 생활체육시설 확충                               = 16,100</t>
  </si>
  <si>
    <t xml:space="preserve"> 운용계획</t>
  </si>
  <si>
    <t>문화체육 및 인적자원개발 지원기금 운용계획</t>
  </si>
</sst>
</file>

<file path=xl/styles.xml><?xml version="1.0" encoding="utf-8"?>
<styleSheet xmlns="http://schemas.openxmlformats.org/spreadsheetml/2006/main">
  <numFmts count="3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\&quot;#,##0.00;[Red]&quot;\&quot;&quot;\&quot;&quot;\&quot;&quot;\&quot;&quot;\&quot;&quot;\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\&quot;#,##0.00;&quot;△&quot;#,##0.00"/>
    <numFmt numFmtId="195" formatCode="&quot;\&quot;#,##0.00;&quot;△&quot;#,##0"/>
    <numFmt numFmtId="196" formatCode="_-&quot;\&quot;* #,##0_-;&quot;△&quot;* #,##0_-;_-&quot;\&quot;* &quot;-&quot;_-;_-@_-"/>
    <numFmt numFmtId="197" formatCode="0_);[Red]\(0\)"/>
  </numFmts>
  <fonts count="31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3"/>
      <name val="HY견명조"/>
      <family val="1"/>
    </font>
    <font>
      <b/>
      <sz val="12"/>
      <name val="HY견명조"/>
      <family val="1"/>
    </font>
    <font>
      <b/>
      <sz val="16"/>
      <name val="HY견명조"/>
      <family val="1"/>
    </font>
    <font>
      <b/>
      <sz val="18"/>
      <name val="HY견명조"/>
      <family val="1"/>
    </font>
    <font>
      <sz val="15"/>
      <name val="HY견명조"/>
      <family val="1"/>
    </font>
    <font>
      <sz val="14"/>
      <name val="가는각진제목체"/>
      <family val="1"/>
    </font>
    <font>
      <sz val="14"/>
      <name val="바탕체"/>
      <family val="1"/>
    </font>
    <font>
      <sz val="14"/>
      <name val="HY헤드라인M"/>
      <family val="1"/>
    </font>
    <font>
      <sz val="10"/>
      <name val="굴림"/>
      <family val="3"/>
    </font>
    <font>
      <sz val="24"/>
      <name val="HY견명조"/>
      <family val="1"/>
    </font>
    <font>
      <sz val="11"/>
      <name val="바탕"/>
      <family val="1"/>
    </font>
    <font>
      <sz val="34"/>
      <name val="HY견명조"/>
      <family val="1"/>
    </font>
    <font>
      <sz val="28"/>
      <name val="HY견명조"/>
      <family val="1"/>
    </font>
    <font>
      <b/>
      <sz val="8"/>
      <name val="돋움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</cellStyleXfs>
  <cellXfs count="264">
    <xf numFmtId="0" fontId="0" fillId="0" borderId="0" xfId="0" applyAlignment="1">
      <alignment/>
    </xf>
    <xf numFmtId="0" fontId="8" fillId="2" borderId="0" xfId="24" applyFont="1" applyFill="1">
      <alignment/>
      <protection/>
    </xf>
    <xf numFmtId="0" fontId="5" fillId="0" borderId="0" xfId="24">
      <alignment/>
      <protection/>
    </xf>
    <xf numFmtId="0" fontId="5" fillId="2" borderId="0" xfId="24" applyFill="1">
      <alignment/>
      <protection/>
    </xf>
    <xf numFmtId="0" fontId="5" fillId="3" borderId="3" xfId="24" applyFill="1" applyBorder="1">
      <alignment/>
      <protection/>
    </xf>
    <xf numFmtId="0" fontId="5" fillId="4" borderId="4" xfId="24" applyFill="1" applyBorder="1">
      <alignment/>
      <protection/>
    </xf>
    <xf numFmtId="0" fontId="9" fillId="5" borderId="5" xfId="24" applyFont="1" applyFill="1" applyBorder="1" applyAlignment="1">
      <alignment horizontal="center"/>
      <protection/>
    </xf>
    <xf numFmtId="0" fontId="10" fillId="6" borderId="6" xfId="24" applyFont="1" applyFill="1" applyBorder="1" applyAlignment="1">
      <alignment horizontal="center"/>
      <protection/>
    </xf>
    <xf numFmtId="0" fontId="9" fillId="5" borderId="6" xfId="24" applyFont="1" applyFill="1" applyBorder="1" applyAlignment="1">
      <alignment horizontal="center"/>
      <protection/>
    </xf>
    <xf numFmtId="0" fontId="9" fillId="5" borderId="7" xfId="24" applyFont="1" applyFill="1" applyBorder="1" applyAlignment="1">
      <alignment horizontal="center"/>
      <protection/>
    </xf>
    <xf numFmtId="0" fontId="5" fillId="4" borderId="8" xfId="24" applyFill="1" applyBorder="1">
      <alignment/>
      <protection/>
    </xf>
    <xf numFmtId="0" fontId="5" fillId="3" borderId="9" xfId="24" applyFill="1" applyBorder="1">
      <alignment/>
      <protection/>
    </xf>
    <xf numFmtId="0" fontId="5" fillId="4" borderId="9" xfId="24" applyFill="1" applyBorder="1">
      <alignment/>
      <protection/>
    </xf>
    <xf numFmtId="0" fontId="5" fillId="3" borderId="10" xfId="24" applyFill="1" applyBorder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1" xfId="0" applyFont="1" applyBorder="1" applyAlignment="1">
      <alignment horizontal="center" vertical="center"/>
    </xf>
    <xf numFmtId="178" fontId="16" fillId="0" borderId="11" xfId="18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5" fillId="0" borderId="0" xfId="0" applyNumberFormat="1" applyFont="1" applyFill="1" applyBorder="1" applyAlignment="1">
      <alignment horizontal="right" vertical="center" shrinkToFit="1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6" fillId="0" borderId="12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27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6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center" shrinkToFit="1"/>
    </xf>
    <xf numFmtId="178" fontId="15" fillId="0" borderId="0" xfId="0" applyNumberFormat="1" applyFont="1" applyFill="1" applyBorder="1" applyAlignment="1">
      <alignment horizontal="righ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8" xfId="0" applyFont="1" applyBorder="1" applyAlignment="1">
      <alignment horizontal="left" vertical="center" shrinkToFit="1"/>
    </xf>
    <xf numFmtId="0" fontId="16" fillId="0" borderId="0" xfId="0" applyFont="1" applyAlignment="1">
      <alignment horizontal="right"/>
    </xf>
    <xf numFmtId="0" fontId="18" fillId="3" borderId="18" xfId="0" applyFont="1" applyFill="1" applyBorder="1" applyAlignment="1">
      <alignment horizontal="center" vertical="center" wrapText="1" shrinkToFit="1"/>
    </xf>
    <xf numFmtId="0" fontId="18" fillId="3" borderId="19" xfId="0" applyFont="1" applyFill="1" applyBorder="1" applyAlignment="1">
      <alignment horizontal="center" vertical="center" wrapText="1" shrinkToFit="1"/>
    </xf>
    <xf numFmtId="0" fontId="18" fillId="3" borderId="20" xfId="0" applyFont="1" applyFill="1" applyBorder="1" applyAlignment="1">
      <alignment vertical="center" wrapText="1" shrinkToFit="1"/>
    </xf>
    <xf numFmtId="0" fontId="16" fillId="0" borderId="21" xfId="0" applyFont="1" applyBorder="1" applyAlignment="1">
      <alignment horizontal="left" vertical="center" shrinkToFit="1"/>
    </xf>
    <xf numFmtId="0" fontId="16" fillId="0" borderId="22" xfId="0" applyFont="1" applyBorder="1" applyAlignment="1">
      <alignment horizontal="left" vertical="center" shrinkToFit="1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 shrinkToFit="1"/>
    </xf>
    <xf numFmtId="0" fontId="16" fillId="0" borderId="25" xfId="0" applyFont="1" applyBorder="1" applyAlignment="1">
      <alignment horizontal="left" vertical="center" shrinkToFit="1"/>
    </xf>
    <xf numFmtId="0" fontId="16" fillId="0" borderId="25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shrinkToFit="1"/>
    </xf>
    <xf numFmtId="3" fontId="16" fillId="0" borderId="26" xfId="0" applyNumberFormat="1" applyFont="1" applyFill="1" applyBorder="1" applyAlignment="1">
      <alignment horizontal="right" vertical="center" shrinkToFit="1"/>
    </xf>
    <xf numFmtId="176" fontId="18" fillId="3" borderId="27" xfId="0" applyNumberFormat="1" applyFont="1" applyFill="1" applyBorder="1" applyAlignment="1">
      <alignment horizontal="center" vertical="center" shrinkToFit="1"/>
    </xf>
    <xf numFmtId="176" fontId="18" fillId="3" borderId="26" xfId="0" applyNumberFormat="1" applyFont="1" applyFill="1" applyBorder="1" applyAlignment="1">
      <alignment horizontal="center" vertical="center" wrapText="1" shrinkToFit="1"/>
    </xf>
    <xf numFmtId="176" fontId="18" fillId="3" borderId="26" xfId="0" applyNumberFormat="1" applyFont="1" applyFill="1" applyBorder="1" applyAlignment="1">
      <alignment horizontal="center" vertical="center" shrinkToFit="1"/>
    </xf>
    <xf numFmtId="176" fontId="18" fillId="3" borderId="28" xfId="0" applyNumberFormat="1" applyFont="1" applyFill="1" applyBorder="1" applyAlignment="1">
      <alignment horizontal="center" vertical="center" wrapText="1" shrinkToFit="1"/>
    </xf>
    <xf numFmtId="3" fontId="18" fillId="0" borderId="17" xfId="0" applyNumberFormat="1" applyFont="1" applyBorder="1" applyAlignment="1">
      <alignment horizontal="center" vertical="center" shrinkToFit="1"/>
    </xf>
    <xf numFmtId="41" fontId="18" fillId="0" borderId="8" xfId="18" applyFont="1" applyFill="1" applyBorder="1" applyAlignment="1">
      <alignment horizontal="center" vertical="center" shrinkToFit="1"/>
    </xf>
    <xf numFmtId="3" fontId="16" fillId="0" borderId="29" xfId="0" applyNumberFormat="1" applyFont="1" applyBorder="1" applyAlignment="1">
      <alignment horizontal="center" vertical="center" shrinkToFit="1"/>
    </xf>
    <xf numFmtId="192" fontId="16" fillId="0" borderId="11" xfId="18" applyNumberFormat="1" applyFont="1" applyFill="1" applyBorder="1" applyAlignment="1">
      <alignment vertical="center" shrinkToFit="1"/>
    </xf>
    <xf numFmtId="192" fontId="16" fillId="0" borderId="9" xfId="18" applyNumberFormat="1" applyFont="1" applyFill="1" applyBorder="1" applyAlignment="1">
      <alignment horizontal="right" vertical="center" shrinkToFit="1"/>
    </xf>
    <xf numFmtId="3" fontId="16" fillId="0" borderId="11" xfId="0" applyNumberFormat="1" applyFont="1" applyFill="1" applyBorder="1" applyAlignment="1">
      <alignment horizontal="center" vertical="center" shrinkToFit="1"/>
    </xf>
    <xf numFmtId="192" fontId="16" fillId="0" borderId="11" xfId="0" applyNumberFormat="1" applyFont="1" applyFill="1" applyBorder="1" applyAlignment="1">
      <alignment horizontal="right" vertical="center" shrinkToFit="1"/>
    </xf>
    <xf numFmtId="3" fontId="16" fillId="0" borderId="11" xfId="0" applyNumberFormat="1" applyFont="1" applyFill="1" applyBorder="1" applyAlignment="1">
      <alignment horizontal="right" vertical="center" shrinkToFit="1"/>
    </xf>
    <xf numFmtId="192" fontId="16" fillId="0" borderId="11" xfId="18" applyNumberFormat="1" applyFont="1" applyFill="1" applyBorder="1" applyAlignment="1">
      <alignment shrinkToFit="1"/>
    </xf>
    <xf numFmtId="3" fontId="16" fillId="0" borderId="11" xfId="0" applyNumberFormat="1" applyFont="1" applyFill="1" applyBorder="1" applyAlignment="1">
      <alignment vertical="center" shrinkToFit="1"/>
    </xf>
    <xf numFmtId="0" fontId="16" fillId="0" borderId="11" xfId="0" applyFont="1" applyFill="1" applyBorder="1" applyAlignment="1">
      <alignment vertical="center" shrinkToFit="1"/>
    </xf>
    <xf numFmtId="192" fontId="16" fillId="0" borderId="10" xfId="18" applyNumberFormat="1" applyFont="1" applyFill="1" applyBorder="1" applyAlignment="1">
      <alignment vertical="center" shrinkToFit="1"/>
    </xf>
    <xf numFmtId="192" fontId="16" fillId="0" borderId="10" xfId="18" applyNumberFormat="1" applyFont="1" applyFill="1" applyBorder="1" applyAlignment="1">
      <alignment horizontal="right" vertical="center" shrinkToFit="1"/>
    </xf>
    <xf numFmtId="3" fontId="16" fillId="0" borderId="10" xfId="0" applyNumberFormat="1" applyFont="1" applyFill="1" applyBorder="1" applyAlignment="1">
      <alignment horizontal="center" vertical="center" shrinkToFit="1"/>
    </xf>
    <xf numFmtId="41" fontId="16" fillId="0" borderId="10" xfId="18" applyFont="1" applyFill="1" applyBorder="1" applyAlignment="1">
      <alignment vertical="center" shrinkToFit="1"/>
    </xf>
    <xf numFmtId="0" fontId="18" fillId="3" borderId="27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41" fontId="16" fillId="0" borderId="30" xfId="18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vertical="center"/>
    </xf>
    <xf numFmtId="41" fontId="16" fillId="0" borderId="33" xfId="18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49" fontId="16" fillId="0" borderId="33" xfId="18" applyNumberFormat="1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49" fontId="16" fillId="0" borderId="33" xfId="18" applyNumberFormat="1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16" fillId="0" borderId="34" xfId="0" applyFont="1" applyFill="1" applyBorder="1" applyAlignment="1">
      <alignment vertical="center" wrapText="1"/>
    </xf>
    <xf numFmtId="0" fontId="16" fillId="0" borderId="35" xfId="0" applyFont="1" applyFill="1" applyBorder="1" applyAlignment="1">
      <alignment vertical="center"/>
    </xf>
    <xf numFmtId="41" fontId="16" fillId="0" borderId="28" xfId="18" applyFont="1" applyFill="1" applyBorder="1" applyAlignment="1">
      <alignment vertical="center" wrapText="1"/>
    </xf>
    <xf numFmtId="41" fontId="16" fillId="0" borderId="36" xfId="18" applyFont="1" applyFill="1" applyBorder="1" applyAlignment="1">
      <alignment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horizontal="right" vertical="center" shrinkToFit="1"/>
    </xf>
    <xf numFmtId="178" fontId="16" fillId="0" borderId="30" xfId="0" applyNumberFormat="1" applyFont="1" applyFill="1" applyBorder="1" applyAlignment="1">
      <alignment horizontal="right" vertical="center" shrinkToFit="1"/>
    </xf>
    <xf numFmtId="0" fontId="16" fillId="0" borderId="29" xfId="0" applyFont="1" applyBorder="1" applyAlignment="1">
      <alignment horizontal="center" vertical="center" wrapText="1"/>
    </xf>
    <xf numFmtId="178" fontId="16" fillId="0" borderId="33" xfId="0" applyNumberFormat="1" applyFont="1" applyFill="1" applyBorder="1" applyAlignment="1">
      <alignment horizontal="right" vertical="center" shrinkToFit="1"/>
    </xf>
    <xf numFmtId="0" fontId="16" fillId="0" borderId="27" xfId="0" applyFont="1" applyBorder="1" applyAlignment="1">
      <alignment horizontal="center" vertical="center" wrapText="1"/>
    </xf>
    <xf numFmtId="178" fontId="16" fillId="0" borderId="28" xfId="0" applyNumberFormat="1" applyFont="1" applyFill="1" applyBorder="1" applyAlignment="1">
      <alignment horizontal="right" vertical="center" shrinkToFit="1"/>
    </xf>
    <xf numFmtId="3" fontId="16" fillId="0" borderId="10" xfId="0" applyNumberFormat="1" applyFont="1" applyFill="1" applyBorder="1" applyAlignment="1">
      <alignment horizontal="right" vertical="center" shrinkToFit="1"/>
    </xf>
    <xf numFmtId="178" fontId="16" fillId="0" borderId="37" xfId="0" applyNumberFormat="1" applyFont="1" applyFill="1" applyBorder="1" applyAlignment="1">
      <alignment horizontal="right" vertical="center" shrinkToFit="1"/>
    </xf>
    <xf numFmtId="187" fontId="16" fillId="0" borderId="11" xfId="18" applyNumberFormat="1" applyFont="1" applyFill="1" applyBorder="1" applyAlignment="1">
      <alignment horizontal="center" vertical="center"/>
    </xf>
    <xf numFmtId="192" fontId="16" fillId="0" borderId="8" xfId="18" applyNumberFormat="1" applyFont="1" applyFill="1" applyBorder="1" applyAlignment="1" applyProtection="1">
      <alignment vertical="center" wrapText="1"/>
      <protection locked="0"/>
    </xf>
    <xf numFmtId="192" fontId="16" fillId="0" borderId="4" xfId="0" applyNumberFormat="1" applyFont="1" applyFill="1" applyBorder="1" applyAlignment="1" applyProtection="1">
      <alignment vertical="center" shrinkToFit="1"/>
      <protection locked="0"/>
    </xf>
    <xf numFmtId="192" fontId="16" fillId="0" borderId="11" xfId="18" applyNumberFormat="1" applyFont="1" applyFill="1" applyBorder="1" applyAlignment="1" applyProtection="1">
      <alignment vertical="center" wrapText="1"/>
      <protection locked="0"/>
    </xf>
    <xf numFmtId="192" fontId="16" fillId="0" borderId="9" xfId="0" applyNumberFormat="1" applyFont="1" applyFill="1" applyBorder="1" applyAlignment="1" applyProtection="1">
      <alignment vertical="center" shrinkToFit="1"/>
      <protection locked="0"/>
    </xf>
    <xf numFmtId="192" fontId="16" fillId="0" borderId="26" xfId="18" applyNumberFormat="1" applyFont="1" applyFill="1" applyBorder="1" applyAlignment="1" applyProtection="1">
      <alignment vertical="center" wrapText="1"/>
      <protection locked="0"/>
    </xf>
    <xf numFmtId="192" fontId="16" fillId="0" borderId="26" xfId="0" applyNumberFormat="1" applyFont="1" applyFill="1" applyBorder="1" applyAlignment="1" applyProtection="1">
      <alignment vertical="center" shrinkToFit="1"/>
      <protection locked="0"/>
    </xf>
    <xf numFmtId="0" fontId="16" fillId="0" borderId="0" xfId="0" applyFont="1" applyFill="1" applyAlignment="1">
      <alignment horizontal="right"/>
    </xf>
    <xf numFmtId="192" fontId="18" fillId="0" borderId="8" xfId="18" applyNumberFormat="1" applyFont="1" applyFill="1" applyBorder="1" applyAlignment="1">
      <alignment vertical="center" shrinkToFit="1"/>
    </xf>
    <xf numFmtId="192" fontId="18" fillId="0" borderId="4" xfId="18" applyNumberFormat="1" applyFont="1" applyFill="1" applyBorder="1" applyAlignment="1">
      <alignment horizontal="right" vertical="center" shrinkToFit="1"/>
    </xf>
    <xf numFmtId="192" fontId="18" fillId="0" borderId="8" xfId="18" applyNumberFormat="1" applyFont="1" applyFill="1" applyBorder="1" applyAlignment="1">
      <alignment horizontal="right" vertical="center" shrinkToFit="1"/>
    </xf>
    <xf numFmtId="192" fontId="18" fillId="0" borderId="16" xfId="18" applyNumberFormat="1" applyFont="1" applyFill="1" applyBorder="1" applyAlignment="1" applyProtection="1">
      <alignment vertical="center" wrapText="1"/>
      <protection locked="0"/>
    </xf>
    <xf numFmtId="0" fontId="18" fillId="0" borderId="15" xfId="0" applyFont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right" vertical="center" shrinkToFit="1"/>
    </xf>
    <xf numFmtId="178" fontId="18" fillId="0" borderId="36" xfId="0" applyNumberFormat="1" applyFont="1" applyFill="1" applyBorder="1" applyAlignment="1">
      <alignment horizontal="right" vertical="center" shrinkToFit="1"/>
    </xf>
    <xf numFmtId="0" fontId="18" fillId="0" borderId="17" xfId="0" applyFont="1" applyBorder="1" applyAlignment="1">
      <alignment horizontal="center" vertical="center" wrapText="1"/>
    </xf>
    <xf numFmtId="3" fontId="18" fillId="0" borderId="8" xfId="0" applyNumberFormat="1" applyFont="1" applyFill="1" applyBorder="1" applyAlignment="1">
      <alignment horizontal="right" vertical="center" shrinkToFit="1"/>
    </xf>
    <xf numFmtId="178" fontId="18" fillId="0" borderId="30" xfId="0" applyNumberFormat="1" applyFont="1" applyFill="1" applyBorder="1" applyAlignment="1">
      <alignment horizontal="right" vertical="center" shrinkToFit="1"/>
    </xf>
    <xf numFmtId="187" fontId="18" fillId="0" borderId="8" xfId="0" applyNumberFormat="1" applyFont="1" applyFill="1" applyBorder="1" applyAlignment="1">
      <alignment horizontal="right" vertical="center" shrinkToFit="1"/>
    </xf>
    <xf numFmtId="187" fontId="16" fillId="0" borderId="11" xfId="0" applyNumberFormat="1" applyFont="1" applyFill="1" applyBorder="1" applyAlignment="1">
      <alignment horizontal="right" vertical="center" shrinkToFit="1"/>
    </xf>
    <xf numFmtId="187" fontId="16" fillId="0" borderId="10" xfId="0" applyNumberFormat="1" applyFont="1" applyFill="1" applyBorder="1" applyAlignment="1">
      <alignment horizontal="right" vertical="center" shrinkToFit="1"/>
    </xf>
    <xf numFmtId="3" fontId="16" fillId="0" borderId="38" xfId="0" applyNumberFormat="1" applyFont="1" applyBorder="1" applyAlignment="1">
      <alignment horizontal="center" vertical="center" wrapText="1" shrinkToFit="1"/>
    </xf>
    <xf numFmtId="0" fontId="16" fillId="0" borderId="0" xfId="0" applyFont="1" applyAlignment="1">
      <alignment horizontal="right" vertical="center"/>
    </xf>
    <xf numFmtId="192" fontId="18" fillId="0" borderId="39" xfId="18" applyNumberFormat="1" applyFont="1" applyFill="1" applyBorder="1" applyAlignment="1">
      <alignment horizontal="right" vertical="center" shrinkToFit="1"/>
    </xf>
    <xf numFmtId="192" fontId="16" fillId="0" borderId="40" xfId="18" applyNumberFormat="1" applyFont="1" applyFill="1" applyBorder="1" applyAlignment="1">
      <alignment vertical="center" shrinkToFit="1"/>
    </xf>
    <xf numFmtId="192" fontId="16" fillId="0" borderId="40" xfId="18" applyNumberFormat="1" applyFont="1" applyFill="1" applyBorder="1" applyAlignment="1">
      <alignment horizontal="right" vertical="center" shrinkToFit="1"/>
    </xf>
    <xf numFmtId="192" fontId="16" fillId="0" borderId="37" xfId="18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41" xfId="0" applyFont="1" applyFill="1" applyBorder="1" applyAlignment="1">
      <alignment vertical="center" wrapText="1"/>
    </xf>
    <xf numFmtId="0" fontId="18" fillId="3" borderId="42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3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176" fontId="18" fillId="3" borderId="43" xfId="0" applyNumberFormat="1" applyFont="1" applyFill="1" applyBorder="1" applyAlignment="1">
      <alignment horizontal="center" vertical="center" shrinkToFit="1"/>
    </xf>
    <xf numFmtId="176" fontId="18" fillId="3" borderId="44" xfId="0" applyNumberFormat="1" applyFont="1" applyFill="1" applyBorder="1" applyAlignment="1">
      <alignment horizontal="center" vertical="center" shrinkToFit="1"/>
    </xf>
    <xf numFmtId="176" fontId="18" fillId="3" borderId="45" xfId="0" applyNumberFormat="1" applyFont="1" applyFill="1" applyBorder="1" applyAlignment="1">
      <alignment horizontal="center" vertical="center" shrinkToFit="1"/>
    </xf>
    <xf numFmtId="176" fontId="18" fillId="3" borderId="46" xfId="0" applyNumberFormat="1" applyFont="1" applyFill="1" applyBorder="1" applyAlignment="1">
      <alignment horizontal="center" vertical="center" shrinkToFit="1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3" borderId="50" xfId="0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/>
    </xf>
    <xf numFmtId="0" fontId="18" fillId="3" borderId="51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/>
    </xf>
    <xf numFmtId="0" fontId="18" fillId="3" borderId="52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 wrapText="1"/>
    </xf>
    <xf numFmtId="0" fontId="18" fillId="3" borderId="54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16" fillId="0" borderId="55" xfId="0" applyFont="1" applyFill="1" applyBorder="1" applyAlignment="1">
      <alignment vertical="center" wrapText="1"/>
    </xf>
    <xf numFmtId="0" fontId="16" fillId="0" borderId="56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3" fontId="16" fillId="0" borderId="31" xfId="0" applyNumberFormat="1" applyFont="1" applyFill="1" applyBorder="1" applyAlignment="1">
      <alignment horizontal="right" vertical="center" shrinkToFit="1"/>
    </xf>
    <xf numFmtId="3" fontId="16" fillId="0" borderId="2" xfId="0" applyNumberFormat="1" applyFont="1" applyFill="1" applyBorder="1" applyAlignment="1">
      <alignment horizontal="right" vertical="center" shrinkToFit="1"/>
    </xf>
    <xf numFmtId="3" fontId="16" fillId="0" borderId="32" xfId="0" applyNumberFormat="1" applyFont="1" applyFill="1" applyBorder="1" applyAlignment="1">
      <alignment horizontal="right" vertical="center" shrinkToFit="1"/>
    </xf>
    <xf numFmtId="178" fontId="16" fillId="0" borderId="31" xfId="0" applyNumberFormat="1" applyFont="1" applyFill="1" applyBorder="1" applyAlignment="1">
      <alignment horizontal="right" vertical="center" shrinkToFit="1"/>
    </xf>
    <xf numFmtId="178" fontId="16" fillId="0" borderId="2" xfId="0" applyNumberFormat="1" applyFont="1" applyFill="1" applyBorder="1" applyAlignment="1">
      <alignment horizontal="right" vertical="center" shrinkToFit="1"/>
    </xf>
    <xf numFmtId="178" fontId="16" fillId="0" borderId="57" xfId="0" applyNumberFormat="1" applyFont="1" applyFill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 wrapText="1" shrinkToFit="1"/>
    </xf>
    <xf numFmtId="0" fontId="16" fillId="0" borderId="23" xfId="0" applyFont="1" applyBorder="1" applyAlignment="1">
      <alignment horizontal="center" vertical="center" wrapText="1" shrinkToFit="1"/>
    </xf>
    <xf numFmtId="0" fontId="16" fillId="0" borderId="31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2" xfId="0" applyFont="1" applyBorder="1" applyAlignment="1">
      <alignment horizontal="left" vertical="center" wrapText="1" shrinkToFit="1"/>
    </xf>
    <xf numFmtId="178" fontId="16" fillId="0" borderId="34" xfId="0" applyNumberFormat="1" applyFont="1" applyFill="1" applyBorder="1" applyAlignment="1">
      <alignment horizontal="right" vertical="center" shrinkToFit="1"/>
    </xf>
    <xf numFmtId="178" fontId="16" fillId="0" borderId="59" xfId="0" applyNumberFormat="1" applyFont="1" applyFill="1" applyBorder="1" applyAlignment="1">
      <alignment horizontal="right" vertical="center" shrinkToFit="1"/>
    </xf>
    <xf numFmtId="178" fontId="16" fillId="0" borderId="60" xfId="0" applyNumberFormat="1" applyFont="1" applyFill="1" applyBorder="1" applyAlignment="1">
      <alignment horizontal="right" vertical="center" shrinkToFit="1"/>
    </xf>
    <xf numFmtId="178" fontId="16" fillId="0" borderId="58" xfId="0" applyNumberFormat="1" applyFont="1" applyFill="1" applyBorder="1" applyAlignment="1">
      <alignment horizontal="right" vertical="center" shrinkToFit="1"/>
    </xf>
    <xf numFmtId="178" fontId="16" fillId="0" borderId="56" xfId="0" applyNumberFormat="1" applyFont="1" applyFill="1" applyBorder="1" applyAlignment="1">
      <alignment horizontal="right" vertical="center" shrinkToFit="1"/>
    </xf>
    <xf numFmtId="178" fontId="16" fillId="0" borderId="61" xfId="0" applyNumberFormat="1" applyFont="1" applyFill="1" applyBorder="1" applyAlignment="1">
      <alignment horizontal="right" vertical="center" shrinkToFit="1"/>
    </xf>
    <xf numFmtId="3" fontId="16" fillId="0" borderId="58" xfId="0" applyNumberFormat="1" applyFont="1" applyFill="1" applyBorder="1" applyAlignment="1">
      <alignment horizontal="right" vertical="center" shrinkToFit="1"/>
    </xf>
    <xf numFmtId="3" fontId="16" fillId="0" borderId="56" xfId="0" applyNumberFormat="1" applyFont="1" applyFill="1" applyBorder="1" applyAlignment="1">
      <alignment horizontal="right" vertical="center" shrinkToFit="1"/>
    </xf>
    <xf numFmtId="3" fontId="16" fillId="0" borderId="23" xfId="0" applyNumberFormat="1" applyFont="1" applyFill="1" applyBorder="1" applyAlignment="1">
      <alignment horizontal="right" vertical="center" shrinkToFit="1"/>
    </xf>
    <xf numFmtId="0" fontId="16" fillId="0" borderId="48" xfId="0" applyFont="1" applyBorder="1" applyAlignment="1">
      <alignment horizontal="right"/>
    </xf>
    <xf numFmtId="0" fontId="18" fillId="3" borderId="20" xfId="0" applyFont="1" applyFill="1" applyBorder="1" applyAlignment="1">
      <alignment horizontal="center" vertical="center" wrapText="1" shrinkToFit="1"/>
    </xf>
    <xf numFmtId="0" fontId="18" fillId="3" borderId="62" xfId="0" applyFont="1" applyFill="1" applyBorder="1" applyAlignment="1">
      <alignment horizontal="center" vertical="center" wrapText="1" shrinkToFit="1"/>
    </xf>
    <xf numFmtId="0" fontId="18" fillId="3" borderId="63" xfId="0" applyFont="1" applyFill="1" applyBorder="1" applyAlignment="1">
      <alignment horizontal="center" vertical="center" wrapText="1" shrinkToFit="1"/>
    </xf>
    <xf numFmtId="0" fontId="18" fillId="3" borderId="64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left" vertical="center"/>
    </xf>
    <xf numFmtId="0" fontId="18" fillId="3" borderId="62" xfId="0" applyNumberFormat="1" applyFont="1" applyFill="1" applyBorder="1" applyAlignment="1">
      <alignment horizontal="center" vertical="center" wrapText="1" shrinkToFit="1"/>
    </xf>
    <xf numFmtId="0" fontId="18" fillId="3" borderId="64" xfId="0" applyNumberFormat="1" applyFont="1" applyFill="1" applyBorder="1" applyAlignment="1">
      <alignment horizontal="center" vertical="center" wrapText="1" shrinkToFit="1"/>
    </xf>
    <xf numFmtId="0" fontId="16" fillId="0" borderId="55" xfId="0" applyFont="1" applyBorder="1" applyAlignment="1">
      <alignment horizontal="left" vertical="center" wrapText="1" shrinkToFit="1"/>
    </xf>
    <xf numFmtId="0" fontId="16" fillId="0" borderId="56" xfId="0" applyFont="1" applyBorder="1" applyAlignment="1">
      <alignment horizontal="left" vertical="center" wrapText="1" shrinkToFit="1"/>
    </xf>
    <xf numFmtId="0" fontId="16" fillId="0" borderId="23" xfId="0" applyFont="1" applyBorder="1" applyAlignment="1">
      <alignment horizontal="left" vertical="center" wrapText="1" shrinkToFit="1"/>
    </xf>
    <xf numFmtId="0" fontId="16" fillId="0" borderId="65" xfId="0" applyFont="1" applyBorder="1" applyAlignment="1">
      <alignment horizontal="center" vertical="center" wrapText="1" shrinkToFit="1"/>
    </xf>
    <xf numFmtId="0" fontId="16" fillId="0" borderId="66" xfId="0" applyFont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wrapText="1" shrinkToFit="1"/>
    </xf>
    <xf numFmtId="0" fontId="16" fillId="0" borderId="67" xfId="0" applyFont="1" applyBorder="1" applyAlignment="1">
      <alignment horizontal="left" vertical="center" wrapText="1" shrinkToFit="1"/>
    </xf>
    <xf numFmtId="0" fontId="16" fillId="0" borderId="68" xfId="0" applyFont="1" applyBorder="1" applyAlignment="1">
      <alignment horizontal="left" vertical="center" wrapText="1" shrinkToFit="1"/>
    </xf>
    <xf numFmtId="0" fontId="16" fillId="0" borderId="69" xfId="0" applyFont="1" applyBorder="1" applyAlignment="1">
      <alignment horizontal="left" vertical="center" wrapText="1" shrinkToFit="1"/>
    </xf>
    <xf numFmtId="3" fontId="18" fillId="0" borderId="16" xfId="0" applyNumberFormat="1" applyFont="1" applyBorder="1" applyAlignment="1">
      <alignment horizontal="right" vertical="center" wrapText="1" shrinkToFit="1"/>
    </xf>
    <xf numFmtId="0" fontId="18" fillId="0" borderId="16" xfId="0" applyFont="1" applyBorder="1" applyAlignment="1">
      <alignment horizontal="right" vertical="center" wrapText="1" shrinkToFit="1"/>
    </xf>
    <xf numFmtId="178" fontId="16" fillId="0" borderId="70" xfId="0" applyNumberFormat="1" applyFont="1" applyFill="1" applyBorder="1" applyAlignment="1">
      <alignment horizontal="right" vertical="center" shrinkToFit="1"/>
    </xf>
    <xf numFmtId="178" fontId="16" fillId="0" borderId="48" xfId="0" applyNumberFormat="1" applyFont="1" applyFill="1" applyBorder="1" applyAlignment="1">
      <alignment horizontal="right" vertical="center" shrinkToFit="1"/>
    </xf>
    <xf numFmtId="178" fontId="16" fillId="0" borderId="71" xfId="0" applyNumberFormat="1" applyFont="1" applyFill="1" applyBorder="1" applyAlignment="1">
      <alignment horizontal="right" vertical="center" shrinkToFit="1"/>
    </xf>
    <xf numFmtId="3" fontId="16" fillId="0" borderId="67" xfId="0" applyNumberFormat="1" applyFont="1" applyFill="1" applyBorder="1" applyAlignment="1">
      <alignment horizontal="right" vertical="center" shrinkToFit="1"/>
    </xf>
    <xf numFmtId="3" fontId="16" fillId="0" borderId="68" xfId="0" applyNumberFormat="1" applyFont="1" applyFill="1" applyBorder="1" applyAlignment="1">
      <alignment horizontal="right" vertical="center" shrinkToFit="1"/>
    </xf>
    <xf numFmtId="3" fontId="16" fillId="0" borderId="69" xfId="0" applyNumberFormat="1" applyFont="1" applyFill="1" applyBorder="1" applyAlignment="1">
      <alignment horizontal="right" vertical="center" shrinkToFit="1"/>
    </xf>
    <xf numFmtId="178" fontId="16" fillId="0" borderId="67" xfId="0" applyNumberFormat="1" applyFont="1" applyFill="1" applyBorder="1" applyAlignment="1">
      <alignment horizontal="right" vertical="center" shrinkToFit="1"/>
    </xf>
    <xf numFmtId="178" fontId="16" fillId="0" borderId="68" xfId="0" applyNumberFormat="1" applyFont="1" applyFill="1" applyBorder="1" applyAlignment="1">
      <alignment horizontal="right" vertical="center" shrinkToFit="1"/>
    </xf>
    <xf numFmtId="178" fontId="16" fillId="0" borderId="72" xfId="0" applyNumberFormat="1" applyFont="1" applyFill="1" applyBorder="1" applyAlignment="1">
      <alignment horizontal="right" vertical="center" shrinkToFit="1"/>
    </xf>
    <xf numFmtId="0" fontId="16" fillId="0" borderId="14" xfId="0" applyFont="1" applyBorder="1" applyAlignment="1">
      <alignment horizontal="left" vertical="center" wrapText="1" shrinkToFit="1"/>
    </xf>
    <xf numFmtId="0" fontId="16" fillId="0" borderId="0" xfId="0" applyFont="1" applyBorder="1" applyAlignment="1">
      <alignment horizontal="left" vertical="center" wrapText="1" shrinkToFit="1"/>
    </xf>
    <xf numFmtId="0" fontId="16" fillId="0" borderId="73" xfId="0" applyFont="1" applyBorder="1" applyAlignment="1">
      <alignment horizontal="left" vertical="center" wrapText="1" shrinkToFit="1"/>
    </xf>
    <xf numFmtId="3" fontId="16" fillId="0" borderId="14" xfId="0" applyNumberFormat="1" applyFont="1" applyFill="1" applyBorder="1" applyAlignment="1">
      <alignment horizontal="right" vertical="center" shrinkToFit="1"/>
    </xf>
    <xf numFmtId="3" fontId="16" fillId="0" borderId="0" xfId="0" applyNumberFormat="1" applyFont="1" applyFill="1" applyBorder="1" applyAlignment="1">
      <alignment horizontal="right" vertical="center" shrinkToFit="1"/>
    </xf>
    <xf numFmtId="3" fontId="16" fillId="0" borderId="73" xfId="0" applyNumberFormat="1" applyFont="1" applyFill="1" applyBorder="1" applyAlignment="1">
      <alignment horizontal="right" vertical="center" shrinkToFit="1"/>
    </xf>
    <xf numFmtId="0" fontId="18" fillId="3" borderId="20" xfId="0" applyNumberFormat="1" applyFont="1" applyFill="1" applyBorder="1" applyAlignment="1">
      <alignment horizontal="center" vertical="center" wrapText="1" shrinkToFit="1"/>
    </xf>
    <xf numFmtId="0" fontId="16" fillId="0" borderId="31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 shrinkToFit="1"/>
    </xf>
    <xf numFmtId="0" fontId="16" fillId="0" borderId="26" xfId="0" applyFont="1" applyBorder="1" applyAlignment="1">
      <alignment horizontal="center" vertical="center" wrapText="1" shrinkToFit="1"/>
    </xf>
    <xf numFmtId="0" fontId="16" fillId="0" borderId="26" xfId="0" applyFont="1" applyFill="1" applyBorder="1" applyAlignment="1">
      <alignment horizontal="left" vertical="center" wrapText="1" shrinkToFit="1"/>
    </xf>
    <xf numFmtId="3" fontId="16" fillId="0" borderId="26" xfId="0" applyNumberFormat="1" applyFont="1" applyFill="1" applyBorder="1" applyAlignment="1">
      <alignment horizontal="right" vertical="center" shrinkToFit="1"/>
    </xf>
    <xf numFmtId="0" fontId="16" fillId="0" borderId="58" xfId="0" applyFont="1" applyBorder="1" applyAlignment="1">
      <alignment horizontal="left" vertical="center" wrapText="1" shrinkToFit="1"/>
    </xf>
    <xf numFmtId="0" fontId="16" fillId="0" borderId="65" xfId="0" applyFont="1" applyBorder="1" applyAlignment="1">
      <alignment horizontal="left" vertical="center" wrapText="1" shrinkToFit="1"/>
    </xf>
    <xf numFmtId="0" fontId="16" fillId="0" borderId="74" xfId="0" applyFont="1" applyBorder="1" applyAlignment="1">
      <alignment horizontal="left" vertical="center" wrapText="1" shrinkToFit="1"/>
    </xf>
    <xf numFmtId="0" fontId="16" fillId="0" borderId="66" xfId="0" applyFont="1" applyBorder="1" applyAlignment="1">
      <alignment horizontal="left" vertical="center" wrapText="1" shrinkToFit="1"/>
    </xf>
    <xf numFmtId="3" fontId="16" fillId="0" borderId="65" xfId="0" applyNumberFormat="1" applyFont="1" applyFill="1" applyBorder="1" applyAlignment="1">
      <alignment horizontal="right" vertical="center" shrinkToFit="1"/>
    </xf>
    <xf numFmtId="3" fontId="16" fillId="0" borderId="74" xfId="0" applyNumberFormat="1" applyFont="1" applyFill="1" applyBorder="1" applyAlignment="1">
      <alignment horizontal="right" vertical="center" shrinkToFit="1"/>
    </xf>
    <xf numFmtId="3" fontId="16" fillId="0" borderId="66" xfId="0" applyNumberFormat="1" applyFont="1" applyFill="1" applyBorder="1" applyAlignment="1">
      <alignment horizontal="right" vertical="center" shrinkToFit="1"/>
    </xf>
    <xf numFmtId="0" fontId="16" fillId="0" borderId="74" xfId="0" applyFont="1" applyBorder="1" applyAlignment="1">
      <alignment horizontal="center" vertical="center" wrapText="1" shrinkToFit="1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wrapText="1"/>
    </xf>
    <xf numFmtId="0" fontId="18" fillId="3" borderId="50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18" fillId="3" borderId="75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</cellXfs>
  <cellStyles count="24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_1202" xfId="21"/>
    <cellStyle name="Currency" xfId="22"/>
    <cellStyle name="Currency [0]" xfId="23"/>
    <cellStyle name="표준_kc-elec system check list" xfId="24"/>
    <cellStyle name="Hyperlink" xfId="25"/>
    <cellStyle name="AeE­ [0]_INQUIRY ¿μ¾÷AßAø " xfId="26"/>
    <cellStyle name="AeE­_INQUIRY ¿μ¾÷AßAø " xfId="27"/>
    <cellStyle name="AÞ¸¶ [0]_INQUIRY ¿μ¾÷AßAø " xfId="28"/>
    <cellStyle name="AÞ¸¶_INQUIRY ¿μ¾÷AßAø " xfId="29"/>
    <cellStyle name="C￥AØ_¿μ¾÷CoE² " xfId="30"/>
    <cellStyle name="Comma [0]_ SG&amp;A Bridge " xfId="31"/>
    <cellStyle name="Comma_ SG&amp;A Bridge " xfId="32"/>
    <cellStyle name="Currency [0]_ SG&amp;A Bridge " xfId="33"/>
    <cellStyle name="Currency_ SG&amp;A Bridge " xfId="34"/>
    <cellStyle name="Header1" xfId="35"/>
    <cellStyle name="Header2" xfId="36"/>
    <cellStyle name="Normal_ SG&amp;A Bridge 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view="pageBreakPreview" zoomScale="90" zoomScaleSheetLayoutView="90" workbookViewId="0" topLeftCell="A1">
      <selection activeCell="A14" sqref="A14:N14"/>
    </sheetView>
  </sheetViews>
  <sheetFormatPr defaultColWidth="8.88671875" defaultRowHeight="13.5"/>
  <sheetData>
    <row r="2" spans="1:14" s="33" customFormat="1" ht="30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33" customFormat="1" ht="30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s="33" customFormat="1" ht="58.5" customHeigh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33" customFormat="1" ht="43.5" customHeight="1">
      <c r="A5" s="146" t="s">
        <v>167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s="36" customFormat="1" ht="49.5" customHeight="1">
      <c r="A6" s="147" t="s">
        <v>173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s="33" customFormat="1" ht="30" customHeight="1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s="33" customFormat="1" ht="30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33" customFormat="1" ht="30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s="33" customFormat="1" ht="30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s="33" customFormat="1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s="33" customFormat="1" ht="30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s="33" customFormat="1" ht="30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s="33" customFormat="1" ht="30" customHeight="1">
      <c r="A14" s="148" t="s">
        <v>168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</row>
    <row r="15" spans="1:14" s="33" customFormat="1" ht="30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s="33" customFormat="1" ht="30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</sheetData>
  <sheetProtection selectLockedCells="1" selectUnlockedCells="1"/>
  <mergeCells count="3">
    <mergeCell ref="A5:N5"/>
    <mergeCell ref="A6:N6"/>
    <mergeCell ref="A14:N14"/>
  </mergeCells>
  <printOptions/>
  <pageMargins left="0.75" right="0.75" top="1" bottom="1" header="0.5" footer="0.66"/>
  <pageSetup firstPageNumber="9" useFirstPageNumber="1" horizontalDpi="600" verticalDpi="600" orientation="landscape" paperSize="9" scale="90" r:id="rId1"/>
  <headerFooter alignWithMargins="0">
    <oddFooter>&amp;C 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90" zoomScaleNormal="70" zoomScaleSheetLayoutView="90" workbookViewId="0" topLeftCell="A1">
      <selection activeCell="E6" sqref="E6"/>
    </sheetView>
  </sheetViews>
  <sheetFormatPr defaultColWidth="8.88671875" defaultRowHeight="13.5"/>
  <cols>
    <col min="1" max="1" width="5.6640625" style="14" customWidth="1"/>
    <col min="2" max="2" width="22.77734375" style="14" customWidth="1"/>
    <col min="3" max="3" width="18.6640625" style="14" customWidth="1"/>
    <col min="4" max="4" width="16.99609375" style="14" customWidth="1"/>
    <col min="5" max="5" width="17.6640625" style="14" customWidth="1"/>
    <col min="6" max="6" width="19.3359375" style="14" customWidth="1"/>
    <col min="7" max="7" width="23.3359375" style="14" customWidth="1"/>
    <col min="8" max="16384" width="8.88671875" style="14" customWidth="1"/>
  </cols>
  <sheetData>
    <row r="1" spans="1:7" ht="37.5" customHeight="1">
      <c r="A1" s="149" t="s">
        <v>174</v>
      </c>
      <c r="B1" s="149"/>
      <c r="C1" s="149"/>
      <c r="D1" s="149"/>
      <c r="E1" s="149"/>
      <c r="F1" s="149"/>
      <c r="G1" s="149"/>
    </row>
    <row r="2" ht="9" customHeight="1"/>
    <row r="3" spans="1:3" ht="22.5" customHeight="1">
      <c r="A3" s="153" t="s">
        <v>40</v>
      </c>
      <c r="B3" s="153"/>
      <c r="C3" s="153"/>
    </row>
    <row r="4" ht="22.5" customHeight="1">
      <c r="A4" s="15" t="s">
        <v>44</v>
      </c>
    </row>
    <row r="5" s="16" customFormat="1" ht="19.5" customHeight="1">
      <c r="B5" s="16" t="s">
        <v>55</v>
      </c>
    </row>
    <row r="6" s="16" customFormat="1" ht="19.5" customHeight="1">
      <c r="B6" s="16" t="s">
        <v>56</v>
      </c>
    </row>
    <row r="7" s="16" customFormat="1" ht="19.5" customHeight="1">
      <c r="B7" s="16" t="s">
        <v>57</v>
      </c>
    </row>
    <row r="8" ht="8.25" customHeight="1"/>
    <row r="9" ht="22.5" customHeight="1">
      <c r="A9" s="15" t="s">
        <v>20</v>
      </c>
    </row>
    <row r="10" s="16" customFormat="1" ht="22.5" customHeight="1">
      <c r="B10" s="16" t="s">
        <v>58</v>
      </c>
    </row>
    <row r="11" s="16" customFormat="1" ht="22.5" customHeight="1">
      <c r="B11" s="16" t="s">
        <v>51</v>
      </c>
    </row>
    <row r="12" s="16" customFormat="1" ht="18" customHeight="1">
      <c r="B12" s="142" t="s">
        <v>163</v>
      </c>
    </row>
    <row r="13" s="16" customFormat="1" ht="18" customHeight="1">
      <c r="B13" s="142" t="s">
        <v>164</v>
      </c>
    </row>
    <row r="14" spans="1:2" s="16" customFormat="1" ht="18" customHeight="1">
      <c r="A14" s="31"/>
      <c r="B14" s="142" t="s">
        <v>82</v>
      </c>
    </row>
    <row r="15" s="16" customFormat="1" ht="8.25" customHeight="1"/>
    <row r="16" ht="23.25" customHeight="1">
      <c r="A16" s="15" t="s">
        <v>21</v>
      </c>
    </row>
    <row r="17" ht="23.25" customHeight="1">
      <c r="B17" s="16" t="s">
        <v>41</v>
      </c>
    </row>
    <row r="18" spans="2:7" ht="15" customHeight="1">
      <c r="B18" s="16"/>
      <c r="G18" s="52" t="s">
        <v>84</v>
      </c>
    </row>
    <row r="19" spans="2:7" ht="23.25" customHeight="1">
      <c r="B19" s="152" t="s">
        <v>52</v>
      </c>
      <c r="C19" s="154" t="s">
        <v>53</v>
      </c>
      <c r="D19" s="155"/>
      <c r="E19" s="156"/>
      <c r="F19" s="152" t="s">
        <v>54</v>
      </c>
      <c r="G19" s="150" t="s">
        <v>42</v>
      </c>
    </row>
    <row r="20" spans="2:7" ht="23.25" customHeight="1">
      <c r="B20" s="151"/>
      <c r="C20" s="17" t="s">
        <v>17</v>
      </c>
      <c r="D20" s="17" t="s">
        <v>18</v>
      </c>
      <c r="E20" s="17" t="s">
        <v>19</v>
      </c>
      <c r="F20" s="151"/>
      <c r="G20" s="151"/>
    </row>
    <row r="21" spans="2:7" ht="30" customHeight="1">
      <c r="B21" s="115">
        <v>0</v>
      </c>
      <c r="C21" s="115">
        <v>51100</v>
      </c>
      <c r="D21" s="115">
        <v>51100</v>
      </c>
      <c r="E21" s="18">
        <f>C21-D21</f>
        <v>0</v>
      </c>
      <c r="F21" s="115">
        <f>B21+E21</f>
        <v>0</v>
      </c>
      <c r="G21" s="17"/>
    </row>
    <row r="22" ht="26.25" customHeight="1">
      <c r="B22" s="16" t="s">
        <v>102</v>
      </c>
    </row>
    <row r="23" ht="19.5" customHeight="1">
      <c r="B23" s="16" t="s">
        <v>59</v>
      </c>
    </row>
    <row r="24" ht="19.5" customHeight="1">
      <c r="B24" s="16" t="s">
        <v>83</v>
      </c>
    </row>
    <row r="25" ht="15" customHeight="1"/>
  </sheetData>
  <mergeCells count="6">
    <mergeCell ref="A1:G1"/>
    <mergeCell ref="G19:G20"/>
    <mergeCell ref="B19:B20"/>
    <mergeCell ref="A3:C3"/>
    <mergeCell ref="C19:E19"/>
    <mergeCell ref="F19:F20"/>
  </mergeCells>
  <printOptions/>
  <pageMargins left="0.75" right="0.75" top="1" bottom="0.86" header="0.5" footer="0.5"/>
  <pageSetup firstPageNumber="11" useFirstPageNumber="1" horizontalDpi="600" verticalDpi="600" orientation="landscape" paperSize="9" scale="90" r:id="rId1"/>
  <headerFooter alignWithMargins="0">
    <oddFooter>&amp;C 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90" zoomScaleSheetLayoutView="90" workbookViewId="0" topLeftCell="A1">
      <selection activeCell="D9" sqref="D9"/>
    </sheetView>
  </sheetViews>
  <sheetFormatPr defaultColWidth="8.88671875" defaultRowHeight="13.5"/>
  <cols>
    <col min="1" max="1" width="19.4453125" style="14" customWidth="1"/>
    <col min="2" max="2" width="15.99609375" style="14" customWidth="1"/>
    <col min="3" max="4" width="14.21484375" style="14" customWidth="1"/>
    <col min="5" max="5" width="18.99609375" style="14" customWidth="1"/>
    <col min="6" max="6" width="15.4453125" style="14" customWidth="1"/>
    <col min="7" max="7" width="14.77734375" style="14" customWidth="1"/>
    <col min="8" max="8" width="13.5546875" style="14" customWidth="1"/>
    <col min="9" max="16384" width="8.88671875" style="14" customWidth="1"/>
  </cols>
  <sheetData>
    <row r="1" spans="1:4" ht="16.5" customHeight="1">
      <c r="A1" s="153" t="s">
        <v>43</v>
      </c>
      <c r="B1" s="153"/>
      <c r="C1" s="153"/>
      <c r="D1" s="153"/>
    </row>
    <row r="2" spans="1:4" ht="14.25" customHeight="1">
      <c r="A2" s="19"/>
      <c r="B2" s="19"/>
      <c r="C2" s="19"/>
      <c r="D2" s="19"/>
    </row>
    <row r="3" spans="1:4" ht="19.5" customHeight="1">
      <c r="A3" s="20" t="s">
        <v>22</v>
      </c>
      <c r="B3" s="19"/>
      <c r="C3" s="19"/>
      <c r="D3" s="19"/>
    </row>
    <row r="4" ht="15" customHeight="1" thickBot="1">
      <c r="H4" s="52" t="s">
        <v>160</v>
      </c>
    </row>
    <row r="5" spans="1:8" s="21" customFormat="1" ht="37.5" customHeight="1">
      <c r="A5" s="157" t="s">
        <v>157</v>
      </c>
      <c r="B5" s="158"/>
      <c r="C5" s="158"/>
      <c r="D5" s="158"/>
      <c r="E5" s="159" t="s">
        <v>158</v>
      </c>
      <c r="F5" s="158"/>
      <c r="G5" s="158"/>
      <c r="H5" s="160"/>
    </row>
    <row r="6" spans="1:8" s="21" customFormat="1" ht="49.5" customHeight="1" thickBot="1">
      <c r="A6" s="64" t="s">
        <v>1</v>
      </c>
      <c r="B6" s="65" t="s">
        <v>45</v>
      </c>
      <c r="C6" s="65" t="s">
        <v>46</v>
      </c>
      <c r="D6" s="65" t="s">
        <v>47</v>
      </c>
      <c r="E6" s="66" t="s">
        <v>1</v>
      </c>
      <c r="F6" s="65" t="s">
        <v>48</v>
      </c>
      <c r="G6" s="65" t="s">
        <v>49</v>
      </c>
      <c r="H6" s="67" t="s">
        <v>47</v>
      </c>
    </row>
    <row r="7" spans="1:8" s="22" customFormat="1" ht="46.5" customHeight="1" thickTop="1">
      <c r="A7" s="68" t="s">
        <v>2</v>
      </c>
      <c r="B7" s="123">
        <f>SUM(B8:B15)</f>
        <v>51019</v>
      </c>
      <c r="C7" s="123">
        <f>SUM(C8:C15)</f>
        <v>51100</v>
      </c>
      <c r="D7" s="124">
        <f>SUM(C7-B7)</f>
        <v>81</v>
      </c>
      <c r="E7" s="69" t="s">
        <v>154</v>
      </c>
      <c r="F7" s="125">
        <f>SUM(F8:F15)</f>
        <v>51019</v>
      </c>
      <c r="G7" s="125">
        <f>SUM(G8:G15)</f>
        <v>51100</v>
      </c>
      <c r="H7" s="138">
        <f>G7-F7</f>
        <v>81</v>
      </c>
    </row>
    <row r="8" spans="1:8" s="16" customFormat="1" ht="33.75" customHeight="1">
      <c r="A8" s="70" t="s">
        <v>85</v>
      </c>
      <c r="B8" s="71"/>
      <c r="C8" s="71"/>
      <c r="D8" s="72"/>
      <c r="E8" s="73" t="s">
        <v>92</v>
      </c>
      <c r="F8" s="74">
        <v>51019</v>
      </c>
      <c r="G8" s="74">
        <v>51100</v>
      </c>
      <c r="H8" s="139">
        <f>G8-F8</f>
        <v>81</v>
      </c>
    </row>
    <row r="9" spans="1:8" s="16" customFormat="1" ht="33.75" customHeight="1">
      <c r="A9" s="70" t="s">
        <v>86</v>
      </c>
      <c r="B9" s="71"/>
      <c r="C9" s="71"/>
      <c r="D9" s="72"/>
      <c r="E9" s="73" t="s">
        <v>93</v>
      </c>
      <c r="F9" s="75"/>
      <c r="G9" s="75"/>
      <c r="H9" s="140"/>
    </row>
    <row r="10" spans="1:8" s="16" customFormat="1" ht="33.75" customHeight="1">
      <c r="A10" s="70" t="s">
        <v>87</v>
      </c>
      <c r="B10" s="71"/>
      <c r="C10" s="71"/>
      <c r="D10" s="72"/>
      <c r="E10" s="73" t="s">
        <v>94</v>
      </c>
      <c r="F10" s="75"/>
      <c r="G10" s="75"/>
      <c r="H10" s="140"/>
    </row>
    <row r="11" spans="1:8" s="16" customFormat="1" ht="33.75" customHeight="1">
      <c r="A11" s="70" t="s">
        <v>88</v>
      </c>
      <c r="B11" s="71"/>
      <c r="C11" s="71"/>
      <c r="D11" s="72"/>
      <c r="E11" s="73" t="s">
        <v>95</v>
      </c>
      <c r="F11" s="75"/>
      <c r="G11" s="75"/>
      <c r="H11" s="140"/>
    </row>
    <row r="12" spans="1:8" s="16" customFormat="1" ht="33.75" customHeight="1">
      <c r="A12" s="70" t="s">
        <v>89</v>
      </c>
      <c r="B12" s="76"/>
      <c r="C12" s="76"/>
      <c r="D12" s="72"/>
      <c r="E12" s="73" t="s">
        <v>96</v>
      </c>
      <c r="F12" s="77"/>
      <c r="G12" s="77"/>
      <c r="H12" s="140"/>
    </row>
    <row r="13" spans="1:8" s="16" customFormat="1" ht="33.75" customHeight="1">
      <c r="A13" s="70" t="s">
        <v>90</v>
      </c>
      <c r="B13" s="71"/>
      <c r="C13" s="71"/>
      <c r="D13" s="72"/>
      <c r="E13" s="73" t="s">
        <v>97</v>
      </c>
      <c r="F13" s="77"/>
      <c r="G13" s="77"/>
      <c r="H13" s="140"/>
    </row>
    <row r="14" spans="1:8" s="16" customFormat="1" ht="33.75" customHeight="1">
      <c r="A14" s="70" t="s">
        <v>91</v>
      </c>
      <c r="B14" s="71">
        <v>19</v>
      </c>
      <c r="C14" s="71">
        <v>100</v>
      </c>
      <c r="D14" s="72">
        <f>SUM(C14-B14)</f>
        <v>81</v>
      </c>
      <c r="E14" s="73" t="s">
        <v>98</v>
      </c>
      <c r="F14" s="78"/>
      <c r="G14" s="78"/>
      <c r="H14" s="140"/>
    </row>
    <row r="15" spans="1:8" ht="46.5" customHeight="1" thickBot="1">
      <c r="A15" s="136" t="s">
        <v>159</v>
      </c>
      <c r="B15" s="79">
        <v>51000</v>
      </c>
      <c r="C15" s="79">
        <v>51000</v>
      </c>
      <c r="D15" s="80">
        <f>SUM(C15-B15)</f>
        <v>0</v>
      </c>
      <c r="E15" s="81"/>
      <c r="F15" s="82"/>
      <c r="G15" s="82"/>
      <c r="H15" s="141"/>
    </row>
  </sheetData>
  <mergeCells count="3">
    <mergeCell ref="A5:D5"/>
    <mergeCell ref="E5:H5"/>
    <mergeCell ref="A1:D1"/>
  </mergeCells>
  <printOptions/>
  <pageMargins left="0.75" right="0.75" top="1" bottom="0.86" header="0.5" footer="0.5"/>
  <pageSetup firstPageNumber="12" useFirstPageNumber="1" horizontalDpi="600" verticalDpi="600" orientation="landscape" paperSize="9" scale="90" r:id="rId1"/>
  <headerFooter alignWithMargins="0">
    <oddFooter>&amp;C 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90" zoomScaleSheetLayoutView="90" workbookViewId="0" topLeftCell="A1">
      <selection activeCell="B9" sqref="B9:D9"/>
    </sheetView>
  </sheetViews>
  <sheetFormatPr defaultColWidth="8.88671875" defaultRowHeight="13.5"/>
  <cols>
    <col min="1" max="3" width="3.77734375" style="25" customWidth="1"/>
    <col min="4" max="4" width="19.10546875" style="25" customWidth="1"/>
    <col min="5" max="5" width="3.5546875" style="25" customWidth="1"/>
    <col min="6" max="6" width="17.77734375" style="25" customWidth="1"/>
    <col min="7" max="7" width="17.3359375" style="25" customWidth="1"/>
    <col min="8" max="8" width="17.10546875" style="25" customWidth="1"/>
    <col min="9" max="9" width="40.21484375" style="25" customWidth="1"/>
    <col min="10" max="16384" width="8.88671875" style="25" customWidth="1"/>
  </cols>
  <sheetData>
    <row r="1" spans="1:6" s="27" customFormat="1" ht="25.5" customHeight="1">
      <c r="A1" s="26"/>
      <c r="B1" s="26" t="s">
        <v>28</v>
      </c>
      <c r="C1" s="26"/>
      <c r="D1" s="26"/>
      <c r="E1" s="26"/>
      <c r="F1" s="26"/>
    </row>
    <row r="2" spans="1:9" ht="15.75" customHeight="1" thickBot="1">
      <c r="A2" s="23"/>
      <c r="B2" s="23"/>
      <c r="C2" s="23"/>
      <c r="D2" s="24"/>
      <c r="E2" s="24"/>
      <c r="F2" s="24"/>
      <c r="I2" s="122" t="s">
        <v>0</v>
      </c>
    </row>
    <row r="3" spans="1:9" s="28" customFormat="1" ht="37.5" customHeight="1">
      <c r="A3" s="164" t="s">
        <v>103</v>
      </c>
      <c r="B3" s="165"/>
      <c r="C3" s="165"/>
      <c r="D3" s="165"/>
      <c r="E3" s="165"/>
      <c r="F3" s="172" t="s">
        <v>45</v>
      </c>
      <c r="G3" s="174" t="s">
        <v>46</v>
      </c>
      <c r="H3" s="144" t="s">
        <v>50</v>
      </c>
      <c r="I3" s="170" t="s">
        <v>36</v>
      </c>
    </row>
    <row r="4" spans="1:9" s="28" customFormat="1" ht="33" customHeight="1" thickBot="1">
      <c r="A4" s="83" t="s">
        <v>23</v>
      </c>
      <c r="B4" s="84" t="s">
        <v>24</v>
      </c>
      <c r="C4" s="84" t="s">
        <v>25</v>
      </c>
      <c r="D4" s="176" t="s">
        <v>26</v>
      </c>
      <c r="E4" s="177"/>
      <c r="F4" s="173"/>
      <c r="G4" s="175"/>
      <c r="H4" s="145"/>
      <c r="I4" s="171"/>
    </row>
    <row r="5" spans="1:9" s="29" customFormat="1" ht="30" customHeight="1" thickTop="1">
      <c r="A5" s="180" t="s">
        <v>29</v>
      </c>
      <c r="B5" s="181"/>
      <c r="C5" s="181"/>
      <c r="D5" s="181"/>
      <c r="E5" s="182"/>
      <c r="F5" s="116">
        <f>SUM(F6,F9)</f>
        <v>51019</v>
      </c>
      <c r="G5" s="116">
        <f>SUM(G6,G9)</f>
        <v>51100</v>
      </c>
      <c r="H5" s="117">
        <f>G5-F5</f>
        <v>81</v>
      </c>
      <c r="I5" s="85"/>
    </row>
    <row r="6" spans="1:9" s="29" customFormat="1" ht="30" customHeight="1">
      <c r="A6" s="86"/>
      <c r="B6" s="168" t="s">
        <v>30</v>
      </c>
      <c r="C6" s="166"/>
      <c r="D6" s="166"/>
      <c r="E6" s="88"/>
      <c r="F6" s="118">
        <f>F7</f>
        <v>19</v>
      </c>
      <c r="G6" s="118">
        <f>G7</f>
        <v>100</v>
      </c>
      <c r="H6" s="119">
        <f>G6-F6</f>
        <v>81</v>
      </c>
      <c r="I6" s="89"/>
    </row>
    <row r="7" spans="1:9" s="29" customFormat="1" ht="30" customHeight="1">
      <c r="A7" s="90"/>
      <c r="B7" s="91"/>
      <c r="C7" s="168" t="s">
        <v>31</v>
      </c>
      <c r="D7" s="169"/>
      <c r="E7" s="88"/>
      <c r="F7" s="118">
        <f>F8</f>
        <v>19</v>
      </c>
      <c r="G7" s="118">
        <f>G8</f>
        <v>100</v>
      </c>
      <c r="H7" s="119">
        <f>G7-F7</f>
        <v>81</v>
      </c>
      <c r="I7" s="89"/>
    </row>
    <row r="8" spans="1:9" s="29" customFormat="1" ht="36" customHeight="1">
      <c r="A8" s="90"/>
      <c r="B8" s="92"/>
      <c r="C8" s="93"/>
      <c r="D8" s="178" t="s">
        <v>27</v>
      </c>
      <c r="E8" s="179"/>
      <c r="F8" s="118">
        <v>19</v>
      </c>
      <c r="G8" s="118">
        <v>100</v>
      </c>
      <c r="H8" s="119">
        <f aca="true" t="shared" si="0" ref="H8:H15">G8-F8</f>
        <v>81</v>
      </c>
      <c r="I8" s="89" t="s">
        <v>155</v>
      </c>
    </row>
    <row r="9" spans="1:9" s="29" customFormat="1" ht="30" customHeight="1">
      <c r="A9" s="90"/>
      <c r="B9" s="168" t="s">
        <v>35</v>
      </c>
      <c r="C9" s="169"/>
      <c r="D9" s="169"/>
      <c r="E9" s="88"/>
      <c r="F9" s="118">
        <f>F10</f>
        <v>51000</v>
      </c>
      <c r="G9" s="118">
        <f>G10</f>
        <v>51000</v>
      </c>
      <c r="H9" s="119">
        <f t="shared" si="0"/>
        <v>0</v>
      </c>
      <c r="I9" s="94"/>
    </row>
    <row r="10" spans="1:9" s="29" customFormat="1" ht="30" customHeight="1">
      <c r="A10" s="90"/>
      <c r="B10" s="95"/>
      <c r="C10" s="168" t="s">
        <v>161</v>
      </c>
      <c r="D10" s="169"/>
      <c r="E10" s="88"/>
      <c r="F10" s="118">
        <f>F11</f>
        <v>51000</v>
      </c>
      <c r="G10" s="118">
        <f>G11</f>
        <v>51000</v>
      </c>
      <c r="H10" s="119">
        <f t="shared" si="0"/>
        <v>0</v>
      </c>
      <c r="I10" s="94"/>
    </row>
    <row r="11" spans="1:9" s="29" customFormat="1" ht="36" customHeight="1">
      <c r="A11" s="96"/>
      <c r="B11" s="92"/>
      <c r="C11" s="93"/>
      <c r="D11" s="87" t="s">
        <v>162</v>
      </c>
      <c r="E11" s="88"/>
      <c r="F11" s="118">
        <v>51000</v>
      </c>
      <c r="G11" s="118">
        <v>51000</v>
      </c>
      <c r="H11" s="119">
        <f t="shared" si="0"/>
        <v>0</v>
      </c>
      <c r="I11" s="97" t="s">
        <v>153</v>
      </c>
    </row>
    <row r="12" spans="1:9" s="29" customFormat="1" ht="30" customHeight="1">
      <c r="A12" s="143" t="s">
        <v>32</v>
      </c>
      <c r="B12" s="166"/>
      <c r="C12" s="166"/>
      <c r="D12" s="166"/>
      <c r="E12" s="167"/>
      <c r="F12" s="118">
        <f aca="true" t="shared" si="1" ref="F12:G14">F13</f>
        <v>0</v>
      </c>
      <c r="G12" s="118">
        <f t="shared" si="1"/>
        <v>0</v>
      </c>
      <c r="H12" s="119">
        <f t="shared" si="0"/>
        <v>0</v>
      </c>
      <c r="I12" s="89"/>
    </row>
    <row r="13" spans="1:9" s="29" customFormat="1" ht="30" customHeight="1">
      <c r="A13" s="86"/>
      <c r="B13" s="168" t="s">
        <v>33</v>
      </c>
      <c r="C13" s="166"/>
      <c r="D13" s="166"/>
      <c r="E13" s="88"/>
      <c r="F13" s="118">
        <f t="shared" si="1"/>
        <v>0</v>
      </c>
      <c r="G13" s="118">
        <f t="shared" si="1"/>
        <v>0</v>
      </c>
      <c r="H13" s="119">
        <f t="shared" si="0"/>
        <v>0</v>
      </c>
      <c r="I13" s="89"/>
    </row>
    <row r="14" spans="1:9" s="29" customFormat="1" ht="30" customHeight="1">
      <c r="A14" s="90"/>
      <c r="B14" s="95"/>
      <c r="C14" s="168" t="s">
        <v>34</v>
      </c>
      <c r="D14" s="169"/>
      <c r="E14" s="88"/>
      <c r="F14" s="118">
        <f t="shared" si="1"/>
        <v>0</v>
      </c>
      <c r="G14" s="118">
        <f t="shared" si="1"/>
        <v>0</v>
      </c>
      <c r="H14" s="119">
        <f t="shared" si="0"/>
        <v>0</v>
      </c>
      <c r="I14" s="89"/>
    </row>
    <row r="15" spans="1:9" s="29" customFormat="1" ht="36" customHeight="1" thickBot="1">
      <c r="A15" s="98"/>
      <c r="B15" s="99"/>
      <c r="C15" s="100"/>
      <c r="D15" s="101" t="s">
        <v>104</v>
      </c>
      <c r="E15" s="102"/>
      <c r="F15" s="120">
        <v>0</v>
      </c>
      <c r="G15" s="120">
        <v>0</v>
      </c>
      <c r="H15" s="121">
        <f t="shared" si="0"/>
        <v>0</v>
      </c>
      <c r="I15" s="103"/>
    </row>
    <row r="16" spans="1:9" s="29" customFormat="1" ht="42" customHeight="1" thickBot="1" thickTop="1">
      <c r="A16" s="161" t="s">
        <v>105</v>
      </c>
      <c r="B16" s="162"/>
      <c r="C16" s="162"/>
      <c r="D16" s="162"/>
      <c r="E16" s="163"/>
      <c r="F16" s="126">
        <f>SUM(F5,F12)</f>
        <v>51019</v>
      </c>
      <c r="G16" s="126">
        <f>SUM(G5,G12)</f>
        <v>51100</v>
      </c>
      <c r="H16" s="126">
        <f>G16-F16</f>
        <v>81</v>
      </c>
      <c r="I16" s="104"/>
    </row>
    <row r="17" ht="19.5" customHeight="1"/>
  </sheetData>
  <mergeCells count="16">
    <mergeCell ref="I3:I4"/>
    <mergeCell ref="C10:D10"/>
    <mergeCell ref="B9:D9"/>
    <mergeCell ref="F3:F4"/>
    <mergeCell ref="G3:G4"/>
    <mergeCell ref="C7:D7"/>
    <mergeCell ref="D4:E4"/>
    <mergeCell ref="B6:D6"/>
    <mergeCell ref="D8:E8"/>
    <mergeCell ref="A5:E5"/>
    <mergeCell ref="A16:E16"/>
    <mergeCell ref="A3:E3"/>
    <mergeCell ref="H3:H4"/>
    <mergeCell ref="A12:E12"/>
    <mergeCell ref="B13:D13"/>
    <mergeCell ref="C14:D14"/>
  </mergeCells>
  <printOptions/>
  <pageMargins left="0.75" right="0.75" top="1" bottom="0.86" header="0.5" footer="0.5"/>
  <pageSetup firstPageNumber="13" useFirstPageNumber="1" horizontalDpi="600" verticalDpi="600" orientation="landscape" paperSize="9" scale="90" r:id="rId3"/>
  <headerFooter alignWithMargins="0">
    <oddFooter>&amp;C - &amp;P -</oddFooter>
  </headerFooter>
  <ignoredErrors>
    <ignoredError sqref="G9 F5:F16 H5:H16 G5:G8 G10:G16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4"/>
  <sheetViews>
    <sheetView showGridLines="0" view="pageBreakPreview" zoomScale="90" zoomScaleNormal="75" zoomScaleSheetLayoutView="90" workbookViewId="0" topLeftCell="A10">
      <selection activeCell="R22" sqref="R22:U22"/>
    </sheetView>
  </sheetViews>
  <sheetFormatPr defaultColWidth="8.88671875" defaultRowHeight="13.5"/>
  <cols>
    <col min="1" max="2" width="4.4453125" style="43" customWidth="1"/>
    <col min="3" max="5" width="4.3359375" style="43" customWidth="1"/>
    <col min="6" max="6" width="4.88671875" style="43" customWidth="1"/>
    <col min="7" max="7" width="2.77734375" style="43" customWidth="1"/>
    <col min="8" max="8" width="5.3359375" style="43" customWidth="1"/>
    <col min="9" max="9" width="4.10546875" style="43" customWidth="1"/>
    <col min="10" max="10" width="3.77734375" style="43" customWidth="1"/>
    <col min="11" max="11" width="4.3359375" style="43" hidden="1" customWidth="1"/>
    <col min="12" max="12" width="4.77734375" style="43" customWidth="1"/>
    <col min="13" max="13" width="9.77734375" style="43" customWidth="1"/>
    <col min="14" max="14" width="8.21484375" style="43" customWidth="1"/>
    <col min="15" max="15" width="4.5546875" style="43" customWidth="1"/>
    <col min="16" max="16" width="4.21484375" style="43" customWidth="1"/>
    <col min="17" max="17" width="4.5546875" style="43" customWidth="1"/>
    <col min="18" max="18" width="3.3359375" style="43" customWidth="1"/>
    <col min="19" max="19" width="4.5546875" style="43" customWidth="1"/>
    <col min="20" max="20" width="0.23046875" style="43" customWidth="1"/>
    <col min="21" max="21" width="7.77734375" style="43" customWidth="1"/>
    <col min="22" max="22" width="5.77734375" style="43" customWidth="1"/>
    <col min="23" max="23" width="4.77734375" style="43" customWidth="1"/>
    <col min="24" max="24" width="4.88671875" style="43" customWidth="1"/>
    <col min="25" max="25" width="3.77734375" style="43" customWidth="1"/>
    <col min="26" max="26" width="5.21484375" style="43" customWidth="1"/>
    <col min="27" max="27" width="2.3359375" style="43" customWidth="1"/>
    <col min="28" max="28" width="0.671875" style="43" customWidth="1"/>
    <col min="29" max="29" width="4.5546875" style="43" customWidth="1"/>
    <col min="30" max="36" width="3.77734375" style="43" customWidth="1"/>
    <col min="37" max="16384" width="8.88671875" style="43" customWidth="1"/>
  </cols>
  <sheetData>
    <row r="1" spans="1:9" ht="24" customHeight="1">
      <c r="A1" s="208" t="s">
        <v>63</v>
      </c>
      <c r="B1" s="208"/>
      <c r="C1" s="208"/>
      <c r="D1" s="208"/>
      <c r="E1" s="44"/>
      <c r="F1" s="44"/>
      <c r="G1" s="44"/>
      <c r="H1" s="16"/>
      <c r="I1" s="16"/>
    </row>
    <row r="2" spans="1:29" ht="16.5" customHeight="1" thickBot="1">
      <c r="A2" s="203" t="s">
        <v>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</row>
    <row r="3" spans="1:29" ht="66" customHeight="1" thickBot="1">
      <c r="A3" s="53" t="s">
        <v>64</v>
      </c>
      <c r="B3" s="54" t="s">
        <v>65</v>
      </c>
      <c r="C3" s="54" t="s">
        <v>66</v>
      </c>
      <c r="D3" s="54" t="s">
        <v>67</v>
      </c>
      <c r="E3" s="55" t="s">
        <v>68</v>
      </c>
      <c r="F3" s="204" t="s">
        <v>69</v>
      </c>
      <c r="G3" s="207"/>
      <c r="H3" s="209" t="s">
        <v>70</v>
      </c>
      <c r="I3" s="209"/>
      <c r="J3" s="209"/>
      <c r="K3" s="209"/>
      <c r="L3" s="209"/>
      <c r="M3" s="209"/>
      <c r="N3" s="209"/>
      <c r="O3" s="209"/>
      <c r="P3" s="209"/>
      <c r="Q3" s="210"/>
      <c r="R3" s="204" t="s">
        <v>60</v>
      </c>
      <c r="S3" s="205"/>
      <c r="T3" s="205"/>
      <c r="U3" s="207"/>
      <c r="V3" s="204" t="s">
        <v>61</v>
      </c>
      <c r="W3" s="205"/>
      <c r="X3" s="207"/>
      <c r="Y3" s="204" t="s">
        <v>62</v>
      </c>
      <c r="Z3" s="205"/>
      <c r="AA3" s="205"/>
      <c r="AB3" s="205"/>
      <c r="AC3" s="206"/>
    </row>
    <row r="4" spans="1:29" ht="24.75" customHeight="1" thickTop="1">
      <c r="A4" s="211" t="s">
        <v>71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3"/>
      <c r="R4" s="200">
        <f>R5+R16</f>
        <v>36019</v>
      </c>
      <c r="S4" s="201"/>
      <c r="T4" s="201"/>
      <c r="U4" s="202"/>
      <c r="V4" s="200">
        <f>V5+V16</f>
        <v>41100</v>
      </c>
      <c r="W4" s="201"/>
      <c r="X4" s="202"/>
      <c r="Y4" s="197">
        <f>V4-R4</f>
        <v>5081</v>
      </c>
      <c r="Z4" s="198"/>
      <c r="AA4" s="198"/>
      <c r="AB4" s="198"/>
      <c r="AC4" s="199"/>
    </row>
    <row r="5" spans="1:29" ht="24.75" customHeight="1">
      <c r="A5" s="37"/>
      <c r="B5" s="191" t="s">
        <v>72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3"/>
      <c r="R5" s="183">
        <f>SUM(R6)</f>
        <v>15000</v>
      </c>
      <c r="S5" s="184"/>
      <c r="T5" s="184"/>
      <c r="U5" s="185"/>
      <c r="V5" s="183">
        <f>SUM(V6)</f>
        <v>25000</v>
      </c>
      <c r="W5" s="184"/>
      <c r="X5" s="185"/>
      <c r="Y5" s="186">
        <f>V5-R5</f>
        <v>10000</v>
      </c>
      <c r="Z5" s="187"/>
      <c r="AA5" s="187"/>
      <c r="AB5" s="187"/>
      <c r="AC5" s="188"/>
    </row>
    <row r="6" spans="1:29" ht="24.75" customHeight="1">
      <c r="A6" s="38"/>
      <c r="B6" s="39"/>
      <c r="C6" s="191" t="s">
        <v>73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3"/>
      <c r="R6" s="183">
        <f>R7</f>
        <v>15000</v>
      </c>
      <c r="S6" s="184"/>
      <c r="T6" s="184"/>
      <c r="U6" s="185"/>
      <c r="V6" s="183">
        <f>V7</f>
        <v>25000</v>
      </c>
      <c r="W6" s="184"/>
      <c r="X6" s="185"/>
      <c r="Y6" s="186">
        <f aca="true" t="shared" si="0" ref="Y6:Y19">V6-R6</f>
        <v>10000</v>
      </c>
      <c r="Z6" s="187"/>
      <c r="AA6" s="187"/>
      <c r="AB6" s="187"/>
      <c r="AC6" s="188"/>
    </row>
    <row r="7" spans="1:29" ht="24.75" customHeight="1">
      <c r="A7" s="38"/>
      <c r="B7" s="40"/>
      <c r="C7" s="39"/>
      <c r="D7" s="191" t="s">
        <v>74</v>
      </c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3"/>
      <c r="R7" s="183">
        <f>R8</f>
        <v>15000</v>
      </c>
      <c r="S7" s="184"/>
      <c r="T7" s="184"/>
      <c r="U7" s="185"/>
      <c r="V7" s="183">
        <f>V8</f>
        <v>25000</v>
      </c>
      <c r="W7" s="184"/>
      <c r="X7" s="185"/>
      <c r="Y7" s="186">
        <f t="shared" si="0"/>
        <v>10000</v>
      </c>
      <c r="Z7" s="187"/>
      <c r="AA7" s="187"/>
      <c r="AB7" s="187"/>
      <c r="AC7" s="188"/>
    </row>
    <row r="8" spans="1:29" ht="24.75" customHeight="1">
      <c r="A8" s="38"/>
      <c r="B8" s="40"/>
      <c r="C8" s="40"/>
      <c r="D8" s="39"/>
      <c r="E8" s="191" t="s">
        <v>74</v>
      </c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3"/>
      <c r="R8" s="183">
        <v>15000</v>
      </c>
      <c r="S8" s="184"/>
      <c r="T8" s="184"/>
      <c r="U8" s="185"/>
      <c r="V8" s="183">
        <f>V9+V13</f>
        <v>25000</v>
      </c>
      <c r="W8" s="184"/>
      <c r="X8" s="185"/>
      <c r="Y8" s="186">
        <f t="shared" si="0"/>
        <v>10000</v>
      </c>
      <c r="Z8" s="187"/>
      <c r="AA8" s="187"/>
      <c r="AB8" s="187"/>
      <c r="AC8" s="188"/>
    </row>
    <row r="9" spans="1:29" ht="24.75" customHeight="1">
      <c r="A9" s="38"/>
      <c r="B9" s="40"/>
      <c r="C9" s="40"/>
      <c r="D9" s="40"/>
      <c r="E9" s="41"/>
      <c r="F9" s="191" t="s">
        <v>75</v>
      </c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3"/>
      <c r="R9" s="183">
        <f>SUM(R10)</f>
        <v>10000</v>
      </c>
      <c r="S9" s="184"/>
      <c r="T9" s="184"/>
      <c r="U9" s="185"/>
      <c r="V9" s="183">
        <f>SUM(V10)</f>
        <v>5000</v>
      </c>
      <c r="W9" s="184"/>
      <c r="X9" s="185"/>
      <c r="Y9" s="186">
        <f t="shared" si="0"/>
        <v>-5000</v>
      </c>
      <c r="Z9" s="187"/>
      <c r="AA9" s="187"/>
      <c r="AB9" s="187"/>
      <c r="AC9" s="188"/>
    </row>
    <row r="10" spans="1:29" ht="24.75" customHeight="1">
      <c r="A10" s="38"/>
      <c r="B10" s="40"/>
      <c r="C10" s="40"/>
      <c r="D10" s="40"/>
      <c r="E10" s="42"/>
      <c r="F10" s="191" t="s">
        <v>76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3"/>
      <c r="R10" s="183">
        <f>SUM(R11:U11)</f>
        <v>10000</v>
      </c>
      <c r="S10" s="184"/>
      <c r="T10" s="184"/>
      <c r="U10" s="185"/>
      <c r="V10" s="183">
        <f>V11+V12</f>
        <v>5000</v>
      </c>
      <c r="W10" s="184"/>
      <c r="X10" s="185"/>
      <c r="Y10" s="186">
        <f t="shared" si="0"/>
        <v>-5000</v>
      </c>
      <c r="Z10" s="187"/>
      <c r="AA10" s="187"/>
      <c r="AB10" s="187"/>
      <c r="AC10" s="188"/>
    </row>
    <row r="11" spans="1:29" ht="27" customHeight="1">
      <c r="A11" s="38"/>
      <c r="B11" s="40"/>
      <c r="C11" s="45"/>
      <c r="D11" s="40"/>
      <c r="E11" s="252"/>
      <c r="F11" s="214"/>
      <c r="G11" s="215"/>
      <c r="H11" s="191" t="s">
        <v>169</v>
      </c>
      <c r="I11" s="192"/>
      <c r="J11" s="192"/>
      <c r="K11" s="192"/>
      <c r="L11" s="192"/>
      <c r="M11" s="192"/>
      <c r="N11" s="192"/>
      <c r="O11" s="192"/>
      <c r="P11" s="192"/>
      <c r="Q11" s="193"/>
      <c r="R11" s="183">
        <v>10000</v>
      </c>
      <c r="S11" s="184"/>
      <c r="T11" s="184"/>
      <c r="U11" s="185"/>
      <c r="V11" s="183">
        <v>0</v>
      </c>
      <c r="W11" s="184"/>
      <c r="X11" s="185"/>
      <c r="Y11" s="186">
        <f t="shared" si="0"/>
        <v>-10000</v>
      </c>
      <c r="Z11" s="187"/>
      <c r="AA11" s="187"/>
      <c r="AB11" s="187"/>
      <c r="AC11" s="188"/>
    </row>
    <row r="12" spans="1:29" ht="27" customHeight="1">
      <c r="A12" s="38"/>
      <c r="B12" s="40"/>
      <c r="C12" s="45"/>
      <c r="D12" s="40"/>
      <c r="E12" s="252"/>
      <c r="F12" s="189"/>
      <c r="G12" s="190"/>
      <c r="H12" s="191" t="s">
        <v>100</v>
      </c>
      <c r="I12" s="192"/>
      <c r="J12" s="192"/>
      <c r="K12" s="192"/>
      <c r="L12" s="192"/>
      <c r="M12" s="192"/>
      <c r="N12" s="192"/>
      <c r="O12" s="192"/>
      <c r="P12" s="192"/>
      <c r="Q12" s="193"/>
      <c r="R12" s="183">
        <v>0</v>
      </c>
      <c r="S12" s="184"/>
      <c r="T12" s="184"/>
      <c r="U12" s="185"/>
      <c r="V12" s="183">
        <v>5000</v>
      </c>
      <c r="W12" s="184"/>
      <c r="X12" s="185"/>
      <c r="Y12" s="186">
        <f t="shared" si="0"/>
        <v>5000</v>
      </c>
      <c r="Z12" s="187"/>
      <c r="AA12" s="187"/>
      <c r="AB12" s="187"/>
      <c r="AC12" s="188"/>
    </row>
    <row r="13" spans="1:29" ht="24" customHeight="1">
      <c r="A13" s="38"/>
      <c r="B13" s="40"/>
      <c r="C13" s="40"/>
      <c r="D13" s="40"/>
      <c r="E13" s="252"/>
      <c r="F13" s="191" t="s">
        <v>77</v>
      </c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3"/>
      <c r="R13" s="183">
        <f>SUM(R14)</f>
        <v>5000</v>
      </c>
      <c r="S13" s="184"/>
      <c r="T13" s="184"/>
      <c r="U13" s="185"/>
      <c r="V13" s="183">
        <f>SUM(V14)</f>
        <v>20000</v>
      </c>
      <c r="W13" s="184"/>
      <c r="X13" s="185"/>
      <c r="Y13" s="186">
        <f t="shared" si="0"/>
        <v>15000</v>
      </c>
      <c r="Z13" s="187"/>
      <c r="AA13" s="187"/>
      <c r="AB13" s="187"/>
      <c r="AC13" s="188"/>
    </row>
    <row r="14" spans="1:29" ht="24.75" customHeight="1">
      <c r="A14" s="38"/>
      <c r="B14" s="40"/>
      <c r="C14" s="40"/>
      <c r="D14" s="40"/>
      <c r="E14" s="252"/>
      <c r="F14" s="191" t="s">
        <v>78</v>
      </c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3"/>
      <c r="R14" s="183">
        <f>SUM(R15:U15)</f>
        <v>5000</v>
      </c>
      <c r="S14" s="184"/>
      <c r="T14" s="184"/>
      <c r="U14" s="185"/>
      <c r="V14" s="183">
        <f>SUM(V15:X15)</f>
        <v>20000</v>
      </c>
      <c r="W14" s="184"/>
      <c r="X14" s="185"/>
      <c r="Y14" s="186">
        <f t="shared" si="0"/>
        <v>15000</v>
      </c>
      <c r="Z14" s="187"/>
      <c r="AA14" s="187"/>
      <c r="AB14" s="187"/>
      <c r="AC14" s="188"/>
    </row>
    <row r="15" spans="1:29" ht="30" customHeight="1">
      <c r="A15" s="38"/>
      <c r="B15" s="40"/>
      <c r="C15" s="45"/>
      <c r="D15" s="40"/>
      <c r="E15" s="151"/>
      <c r="F15" s="214"/>
      <c r="G15" s="251"/>
      <c r="H15" s="191" t="s">
        <v>101</v>
      </c>
      <c r="I15" s="192"/>
      <c r="J15" s="192"/>
      <c r="K15" s="192"/>
      <c r="L15" s="192"/>
      <c r="M15" s="192"/>
      <c r="N15" s="192"/>
      <c r="O15" s="192"/>
      <c r="P15" s="192"/>
      <c r="Q15" s="193"/>
      <c r="R15" s="183">
        <v>5000</v>
      </c>
      <c r="S15" s="184"/>
      <c r="T15" s="184"/>
      <c r="U15" s="185"/>
      <c r="V15" s="183">
        <v>20000</v>
      </c>
      <c r="W15" s="184"/>
      <c r="X15" s="185"/>
      <c r="Y15" s="186">
        <f t="shared" si="0"/>
        <v>15000</v>
      </c>
      <c r="Z15" s="187"/>
      <c r="AA15" s="187"/>
      <c r="AB15" s="187"/>
      <c r="AC15" s="188"/>
    </row>
    <row r="16" spans="1:29" ht="24" customHeight="1">
      <c r="A16" s="38"/>
      <c r="B16" s="191" t="s">
        <v>79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3"/>
      <c r="R16" s="183">
        <f>SUM(R17)</f>
        <v>21019</v>
      </c>
      <c r="S16" s="184"/>
      <c r="T16" s="184"/>
      <c r="U16" s="185"/>
      <c r="V16" s="183">
        <f>SUM(V17)</f>
        <v>16100</v>
      </c>
      <c r="W16" s="184"/>
      <c r="X16" s="185"/>
      <c r="Y16" s="186">
        <f t="shared" si="0"/>
        <v>-4919</v>
      </c>
      <c r="Z16" s="187"/>
      <c r="AA16" s="187"/>
      <c r="AB16" s="187"/>
      <c r="AC16" s="188"/>
    </row>
    <row r="17" spans="1:29" ht="24" customHeight="1">
      <c r="A17" s="38"/>
      <c r="B17" s="39"/>
      <c r="C17" s="191" t="s">
        <v>80</v>
      </c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3"/>
      <c r="R17" s="183">
        <f>R18+R24</f>
        <v>21019</v>
      </c>
      <c r="S17" s="184"/>
      <c r="T17" s="184"/>
      <c r="U17" s="185"/>
      <c r="V17" s="183">
        <f>V18+V24</f>
        <v>16100</v>
      </c>
      <c r="W17" s="184"/>
      <c r="X17" s="185"/>
      <c r="Y17" s="186">
        <f t="shared" si="0"/>
        <v>-4919</v>
      </c>
      <c r="Z17" s="187"/>
      <c r="AA17" s="187"/>
      <c r="AB17" s="187"/>
      <c r="AC17" s="188"/>
    </row>
    <row r="18" spans="1:29" ht="24" customHeight="1">
      <c r="A18" s="38"/>
      <c r="B18" s="40"/>
      <c r="C18" s="39"/>
      <c r="D18" s="191" t="s">
        <v>81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3"/>
      <c r="R18" s="183">
        <f>R19</f>
        <v>16000</v>
      </c>
      <c r="S18" s="184"/>
      <c r="T18" s="184"/>
      <c r="U18" s="185"/>
      <c r="V18" s="183">
        <f>V19</f>
        <v>16100</v>
      </c>
      <c r="W18" s="184"/>
      <c r="X18" s="185"/>
      <c r="Y18" s="186">
        <f t="shared" si="0"/>
        <v>100</v>
      </c>
      <c r="Z18" s="187"/>
      <c r="AA18" s="187"/>
      <c r="AB18" s="187"/>
      <c r="AC18" s="188"/>
    </row>
    <row r="19" spans="1:29" ht="24" customHeight="1" thickBot="1">
      <c r="A19" s="46"/>
      <c r="B19" s="47"/>
      <c r="C19" s="47"/>
      <c r="D19" s="62"/>
      <c r="E19" s="218" t="s">
        <v>81</v>
      </c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20"/>
      <c r="R19" s="226">
        <f>R23+R39</f>
        <v>16000</v>
      </c>
      <c r="S19" s="227"/>
      <c r="T19" s="227"/>
      <c r="U19" s="228"/>
      <c r="V19" s="226">
        <f>V23+V39</f>
        <v>16100</v>
      </c>
      <c r="W19" s="227"/>
      <c r="X19" s="228"/>
      <c r="Y19" s="229">
        <f t="shared" si="0"/>
        <v>100</v>
      </c>
      <c r="Z19" s="230"/>
      <c r="AA19" s="230"/>
      <c r="AB19" s="230"/>
      <c r="AC19" s="231"/>
    </row>
    <row r="20" spans="1:29" ht="44.25" customHeight="1" thickBot="1">
      <c r="A20" s="53" t="s">
        <v>106</v>
      </c>
      <c r="B20" s="54" t="s">
        <v>107</v>
      </c>
      <c r="C20" s="54" t="s">
        <v>108</v>
      </c>
      <c r="D20" s="54" t="s">
        <v>109</v>
      </c>
      <c r="E20" s="55" t="s">
        <v>110</v>
      </c>
      <c r="F20" s="204" t="s">
        <v>111</v>
      </c>
      <c r="G20" s="205"/>
      <c r="H20" s="238" t="s">
        <v>112</v>
      </c>
      <c r="I20" s="209"/>
      <c r="J20" s="209"/>
      <c r="K20" s="209"/>
      <c r="L20" s="209"/>
      <c r="M20" s="209"/>
      <c r="N20" s="209"/>
      <c r="O20" s="209"/>
      <c r="P20" s="209"/>
      <c r="Q20" s="210"/>
      <c r="R20" s="204" t="s">
        <v>48</v>
      </c>
      <c r="S20" s="205"/>
      <c r="T20" s="205"/>
      <c r="U20" s="207"/>
      <c r="V20" s="204" t="s">
        <v>49</v>
      </c>
      <c r="W20" s="205"/>
      <c r="X20" s="207"/>
      <c r="Y20" s="204" t="s">
        <v>50</v>
      </c>
      <c r="Z20" s="205"/>
      <c r="AA20" s="205"/>
      <c r="AB20" s="205"/>
      <c r="AC20" s="206"/>
    </row>
    <row r="21" spans="1:29" ht="24" customHeight="1" thickTop="1">
      <c r="A21" s="56"/>
      <c r="B21" s="57"/>
      <c r="C21" s="57"/>
      <c r="D21" s="40"/>
      <c r="E21" s="42"/>
      <c r="F21" s="232" t="s">
        <v>113</v>
      </c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4"/>
      <c r="R21" s="235">
        <f>SUM(R22)</f>
        <v>16000</v>
      </c>
      <c r="S21" s="236"/>
      <c r="T21" s="236"/>
      <c r="U21" s="237"/>
      <c r="V21" s="235">
        <f>SUM(V22)</f>
        <v>16100</v>
      </c>
      <c r="W21" s="236"/>
      <c r="X21" s="237"/>
      <c r="Y21" s="197">
        <f>V21-R21</f>
        <v>100</v>
      </c>
      <c r="Z21" s="198"/>
      <c r="AA21" s="198"/>
      <c r="AB21" s="198"/>
      <c r="AC21" s="199"/>
    </row>
    <row r="22" spans="1:29" ht="24" customHeight="1">
      <c r="A22" s="38"/>
      <c r="B22" s="40"/>
      <c r="C22" s="40"/>
      <c r="D22" s="40"/>
      <c r="E22" s="42"/>
      <c r="F22" s="191" t="s">
        <v>114</v>
      </c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3"/>
      <c r="R22" s="183">
        <f>SUM(R23:U23)</f>
        <v>16000</v>
      </c>
      <c r="S22" s="184"/>
      <c r="T22" s="184"/>
      <c r="U22" s="185"/>
      <c r="V22" s="183">
        <f>SUM(V23:X23)</f>
        <v>16100</v>
      </c>
      <c r="W22" s="184"/>
      <c r="X22" s="185"/>
      <c r="Y22" s="186">
        <f>V22-R22</f>
        <v>100</v>
      </c>
      <c r="Z22" s="187"/>
      <c r="AA22" s="187"/>
      <c r="AB22" s="187"/>
      <c r="AC22" s="188"/>
    </row>
    <row r="23" spans="1:29" ht="24" customHeight="1">
      <c r="A23" s="38"/>
      <c r="B23" s="40"/>
      <c r="C23" s="40"/>
      <c r="D23" s="51"/>
      <c r="E23" s="58"/>
      <c r="F23" s="239"/>
      <c r="G23" s="240"/>
      <c r="H23" s="191" t="s">
        <v>172</v>
      </c>
      <c r="I23" s="192"/>
      <c r="J23" s="192"/>
      <c r="K23" s="192"/>
      <c r="L23" s="192"/>
      <c r="M23" s="192"/>
      <c r="N23" s="192"/>
      <c r="O23" s="192"/>
      <c r="P23" s="192"/>
      <c r="Q23" s="193"/>
      <c r="R23" s="183">
        <v>16000</v>
      </c>
      <c r="S23" s="184"/>
      <c r="T23" s="184"/>
      <c r="U23" s="185"/>
      <c r="V23" s="183">
        <v>16100</v>
      </c>
      <c r="W23" s="184"/>
      <c r="X23" s="185"/>
      <c r="Y23" s="186">
        <f>V23-R23</f>
        <v>100</v>
      </c>
      <c r="Z23" s="187"/>
      <c r="AA23" s="187"/>
      <c r="AB23" s="187"/>
      <c r="AC23" s="188"/>
    </row>
    <row r="24" spans="1:29" ht="24" customHeight="1">
      <c r="A24" s="38"/>
      <c r="B24" s="40"/>
      <c r="C24" s="40"/>
      <c r="D24" s="244" t="s">
        <v>115</v>
      </c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3"/>
      <c r="R24" s="200">
        <f>R25</f>
        <v>5019</v>
      </c>
      <c r="S24" s="201"/>
      <c r="T24" s="201"/>
      <c r="U24" s="202"/>
      <c r="V24" s="200">
        <f>V25</f>
        <v>0</v>
      </c>
      <c r="W24" s="201"/>
      <c r="X24" s="202"/>
      <c r="Y24" s="197">
        <f aca="true" t="shared" si="1" ref="Y24:Y36">V24-R24</f>
        <v>-5019</v>
      </c>
      <c r="Z24" s="198"/>
      <c r="AA24" s="198"/>
      <c r="AB24" s="198"/>
      <c r="AC24" s="199"/>
    </row>
    <row r="25" spans="1:29" ht="24" customHeight="1">
      <c r="A25" s="38"/>
      <c r="B25" s="40"/>
      <c r="C25" s="40"/>
      <c r="D25" s="39"/>
      <c r="E25" s="191" t="s">
        <v>99</v>
      </c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3"/>
      <c r="R25" s="183">
        <f>R28+R44</f>
        <v>5019</v>
      </c>
      <c r="S25" s="184"/>
      <c r="T25" s="184"/>
      <c r="U25" s="185"/>
      <c r="V25" s="183">
        <f>V28+V44</f>
        <v>0</v>
      </c>
      <c r="W25" s="184"/>
      <c r="X25" s="185"/>
      <c r="Y25" s="186">
        <f t="shared" si="1"/>
        <v>-5019</v>
      </c>
      <c r="Z25" s="187"/>
      <c r="AA25" s="187"/>
      <c r="AB25" s="187"/>
      <c r="AC25" s="188"/>
    </row>
    <row r="26" spans="1:29" ht="24" customHeight="1">
      <c r="A26" s="38"/>
      <c r="B26" s="40"/>
      <c r="C26" s="40"/>
      <c r="D26" s="40"/>
      <c r="E26" s="41"/>
      <c r="F26" s="245" t="s">
        <v>116</v>
      </c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7"/>
      <c r="R26" s="248">
        <f>SUM(R27)</f>
        <v>5019</v>
      </c>
      <c r="S26" s="249"/>
      <c r="T26" s="249"/>
      <c r="U26" s="250"/>
      <c r="V26" s="248">
        <f>SUM(V27)</f>
        <v>0</v>
      </c>
      <c r="W26" s="249"/>
      <c r="X26" s="250"/>
      <c r="Y26" s="186">
        <f t="shared" si="1"/>
        <v>-5019</v>
      </c>
      <c r="Z26" s="187"/>
      <c r="AA26" s="187"/>
      <c r="AB26" s="187"/>
      <c r="AC26" s="188"/>
    </row>
    <row r="27" spans="1:29" ht="24" customHeight="1">
      <c r="A27" s="38"/>
      <c r="B27" s="40"/>
      <c r="C27" s="40"/>
      <c r="D27" s="40"/>
      <c r="E27" s="42"/>
      <c r="F27" s="191" t="s">
        <v>117</v>
      </c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3"/>
      <c r="R27" s="183">
        <f>SUM(R28:U28)</f>
        <v>5019</v>
      </c>
      <c r="S27" s="184"/>
      <c r="T27" s="184"/>
      <c r="U27" s="185"/>
      <c r="V27" s="183">
        <f>SUM(V28:X28)</f>
        <v>0</v>
      </c>
      <c r="W27" s="184"/>
      <c r="X27" s="185"/>
      <c r="Y27" s="186">
        <f t="shared" si="1"/>
        <v>-5019</v>
      </c>
      <c r="Z27" s="187"/>
      <c r="AA27" s="187"/>
      <c r="AB27" s="187"/>
      <c r="AC27" s="188"/>
    </row>
    <row r="28" spans="1:29" ht="36" customHeight="1">
      <c r="A28" s="50"/>
      <c r="B28" s="51"/>
      <c r="C28" s="51"/>
      <c r="D28" s="51"/>
      <c r="E28" s="58"/>
      <c r="F28" s="239"/>
      <c r="G28" s="240"/>
      <c r="H28" s="191" t="s">
        <v>170</v>
      </c>
      <c r="I28" s="192"/>
      <c r="J28" s="192"/>
      <c r="K28" s="192"/>
      <c r="L28" s="192"/>
      <c r="M28" s="192"/>
      <c r="N28" s="192"/>
      <c r="O28" s="192"/>
      <c r="P28" s="192"/>
      <c r="Q28" s="193"/>
      <c r="R28" s="183">
        <v>5019</v>
      </c>
      <c r="S28" s="184"/>
      <c r="T28" s="184"/>
      <c r="U28" s="185"/>
      <c r="V28" s="183">
        <v>0</v>
      </c>
      <c r="W28" s="184"/>
      <c r="X28" s="185"/>
      <c r="Y28" s="186">
        <f t="shared" si="1"/>
        <v>-5019</v>
      </c>
      <c r="Z28" s="187"/>
      <c r="AA28" s="187"/>
      <c r="AB28" s="187"/>
      <c r="AC28" s="188"/>
    </row>
    <row r="29" spans="1:29" ht="24" customHeight="1">
      <c r="A29" s="211" t="s">
        <v>118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3"/>
      <c r="R29" s="200">
        <f>R30</f>
        <v>15000</v>
      </c>
      <c r="S29" s="201"/>
      <c r="T29" s="201"/>
      <c r="U29" s="202"/>
      <c r="V29" s="200">
        <f>V30</f>
        <v>10000</v>
      </c>
      <c r="W29" s="201"/>
      <c r="X29" s="202"/>
      <c r="Y29" s="197">
        <f t="shared" si="1"/>
        <v>-5000</v>
      </c>
      <c r="Z29" s="198"/>
      <c r="AA29" s="198"/>
      <c r="AB29" s="198"/>
      <c r="AC29" s="199"/>
    </row>
    <row r="30" spans="1:29" ht="24" customHeight="1">
      <c r="A30" s="37"/>
      <c r="B30" s="191" t="s">
        <v>119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3"/>
      <c r="R30" s="183">
        <f>SUM(R31)</f>
        <v>15000</v>
      </c>
      <c r="S30" s="184"/>
      <c r="T30" s="184"/>
      <c r="U30" s="185"/>
      <c r="V30" s="183">
        <f>SUM(V31)</f>
        <v>10000</v>
      </c>
      <c r="W30" s="184"/>
      <c r="X30" s="185"/>
      <c r="Y30" s="186">
        <f t="shared" si="1"/>
        <v>-5000</v>
      </c>
      <c r="Z30" s="187"/>
      <c r="AA30" s="187"/>
      <c r="AB30" s="187"/>
      <c r="AC30" s="188"/>
    </row>
    <row r="31" spans="1:29" ht="24" customHeight="1">
      <c r="A31" s="38"/>
      <c r="B31" s="39"/>
      <c r="C31" s="191" t="s">
        <v>120</v>
      </c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3"/>
      <c r="R31" s="183">
        <f>R32</f>
        <v>15000</v>
      </c>
      <c r="S31" s="184"/>
      <c r="T31" s="184"/>
      <c r="U31" s="185"/>
      <c r="V31" s="183">
        <f>V32</f>
        <v>10000</v>
      </c>
      <c r="W31" s="184"/>
      <c r="X31" s="185"/>
      <c r="Y31" s="186">
        <f t="shared" si="1"/>
        <v>-5000</v>
      </c>
      <c r="Z31" s="187"/>
      <c r="AA31" s="187"/>
      <c r="AB31" s="187"/>
      <c r="AC31" s="188"/>
    </row>
    <row r="32" spans="1:29" ht="24" customHeight="1">
      <c r="A32" s="38"/>
      <c r="B32" s="40"/>
      <c r="C32" s="39"/>
      <c r="D32" s="191" t="s">
        <v>121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3"/>
      <c r="R32" s="183">
        <f>R33</f>
        <v>15000</v>
      </c>
      <c r="S32" s="184"/>
      <c r="T32" s="184"/>
      <c r="U32" s="185"/>
      <c r="V32" s="183">
        <f>V33</f>
        <v>10000</v>
      </c>
      <c r="W32" s="184"/>
      <c r="X32" s="185"/>
      <c r="Y32" s="186">
        <f t="shared" si="1"/>
        <v>-5000</v>
      </c>
      <c r="Z32" s="187"/>
      <c r="AA32" s="187"/>
      <c r="AB32" s="187"/>
      <c r="AC32" s="188"/>
    </row>
    <row r="33" spans="1:29" ht="24" customHeight="1">
      <c r="A33" s="38"/>
      <c r="B33" s="40"/>
      <c r="C33" s="40"/>
      <c r="D33" s="39"/>
      <c r="E33" s="191" t="s">
        <v>122</v>
      </c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3"/>
      <c r="R33" s="183">
        <f>R36+R39</f>
        <v>15000</v>
      </c>
      <c r="S33" s="184"/>
      <c r="T33" s="184"/>
      <c r="U33" s="185"/>
      <c r="V33" s="183">
        <f>V36+V39</f>
        <v>10000</v>
      </c>
      <c r="W33" s="184"/>
      <c r="X33" s="185"/>
      <c r="Y33" s="186">
        <f t="shared" si="1"/>
        <v>-5000</v>
      </c>
      <c r="Z33" s="187"/>
      <c r="AA33" s="187"/>
      <c r="AB33" s="187"/>
      <c r="AC33" s="188"/>
    </row>
    <row r="34" spans="1:29" ht="24" customHeight="1">
      <c r="A34" s="38"/>
      <c r="B34" s="40"/>
      <c r="C34" s="40"/>
      <c r="D34" s="40"/>
      <c r="E34" s="41"/>
      <c r="F34" s="191" t="s">
        <v>123</v>
      </c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3"/>
      <c r="R34" s="183">
        <f>SUM(R35)</f>
        <v>15000</v>
      </c>
      <c r="S34" s="184"/>
      <c r="T34" s="184"/>
      <c r="U34" s="185"/>
      <c r="V34" s="183">
        <f>SUM(V35)</f>
        <v>10000</v>
      </c>
      <c r="W34" s="184"/>
      <c r="X34" s="185"/>
      <c r="Y34" s="186">
        <f t="shared" si="1"/>
        <v>-5000</v>
      </c>
      <c r="Z34" s="187"/>
      <c r="AA34" s="187"/>
      <c r="AB34" s="187"/>
      <c r="AC34" s="188"/>
    </row>
    <row r="35" spans="1:29" ht="24" customHeight="1">
      <c r="A35" s="38"/>
      <c r="B35" s="40"/>
      <c r="C35" s="40"/>
      <c r="D35" s="40"/>
      <c r="E35" s="42"/>
      <c r="F35" s="191" t="s">
        <v>124</v>
      </c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3"/>
      <c r="R35" s="183">
        <f>SUM(R36:U36)</f>
        <v>15000</v>
      </c>
      <c r="S35" s="184"/>
      <c r="T35" s="184"/>
      <c r="U35" s="185"/>
      <c r="V35" s="183">
        <f>SUM(V36:X36)</f>
        <v>10000</v>
      </c>
      <c r="W35" s="184"/>
      <c r="X35" s="185"/>
      <c r="Y35" s="186">
        <f t="shared" si="1"/>
        <v>-5000</v>
      </c>
      <c r="Z35" s="187"/>
      <c r="AA35" s="187"/>
      <c r="AB35" s="187"/>
      <c r="AC35" s="188"/>
    </row>
    <row r="36" spans="1:29" ht="35.25" customHeight="1" thickBot="1">
      <c r="A36" s="59"/>
      <c r="B36" s="60"/>
      <c r="C36" s="60"/>
      <c r="D36" s="60"/>
      <c r="E36" s="61"/>
      <c r="F36" s="241"/>
      <c r="G36" s="241"/>
      <c r="H36" s="242" t="s">
        <v>171</v>
      </c>
      <c r="I36" s="242"/>
      <c r="J36" s="242"/>
      <c r="K36" s="242"/>
      <c r="L36" s="242"/>
      <c r="M36" s="242"/>
      <c r="N36" s="242"/>
      <c r="O36" s="242"/>
      <c r="P36" s="242"/>
      <c r="Q36" s="242"/>
      <c r="R36" s="243">
        <v>15000</v>
      </c>
      <c r="S36" s="243"/>
      <c r="T36" s="243"/>
      <c r="U36" s="243"/>
      <c r="V36" s="243">
        <v>10000</v>
      </c>
      <c r="W36" s="243"/>
      <c r="X36" s="243"/>
      <c r="Y36" s="194">
        <f t="shared" si="1"/>
        <v>-5000</v>
      </c>
      <c r="Z36" s="195"/>
      <c r="AA36" s="195"/>
      <c r="AB36" s="195"/>
      <c r="AC36" s="196"/>
    </row>
    <row r="37" spans="1:29" ht="41.25" customHeight="1" thickBot="1" thickTop="1">
      <c r="A37" s="216" t="s">
        <v>125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21">
        <f>R4+R29</f>
        <v>51019</v>
      </c>
      <c r="S37" s="222"/>
      <c r="T37" s="222"/>
      <c r="U37" s="222"/>
      <c r="V37" s="221">
        <f>V4+V29</f>
        <v>51100</v>
      </c>
      <c r="W37" s="222"/>
      <c r="X37" s="222"/>
      <c r="Y37" s="223">
        <f>V37-R37</f>
        <v>81</v>
      </c>
      <c r="Z37" s="224"/>
      <c r="AA37" s="224"/>
      <c r="AB37" s="224"/>
      <c r="AC37" s="225"/>
    </row>
    <row r="38" spans="1:27" ht="27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32"/>
      <c r="S38" s="32"/>
      <c r="T38" s="32"/>
      <c r="U38" s="32"/>
      <c r="V38" s="32"/>
      <c r="W38" s="32"/>
      <c r="X38" s="32"/>
      <c r="Y38" s="49"/>
      <c r="Z38" s="49"/>
      <c r="AA38" s="49"/>
    </row>
    <row r="39" spans="1:27" ht="27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32"/>
      <c r="S39" s="32"/>
      <c r="T39" s="32"/>
      <c r="U39" s="32"/>
      <c r="V39" s="32"/>
      <c r="W39" s="32"/>
      <c r="X39" s="32"/>
      <c r="Y39" s="49"/>
      <c r="Z39" s="49"/>
      <c r="AA39" s="49"/>
    </row>
    <row r="40" spans="1:27" ht="27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32"/>
      <c r="S40" s="32"/>
      <c r="T40" s="32"/>
      <c r="U40" s="32"/>
      <c r="V40" s="32"/>
      <c r="W40" s="32"/>
      <c r="X40" s="32"/>
      <c r="Y40" s="49"/>
      <c r="Z40" s="49"/>
      <c r="AA40" s="49"/>
    </row>
    <row r="41" spans="1:27" ht="27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32"/>
      <c r="S41" s="32"/>
      <c r="T41" s="32"/>
      <c r="U41" s="32"/>
      <c r="V41" s="32"/>
      <c r="W41" s="32"/>
      <c r="X41" s="32"/>
      <c r="Y41" s="49"/>
      <c r="Z41" s="49"/>
      <c r="AA41" s="49"/>
    </row>
    <row r="42" spans="1:27" ht="27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32"/>
      <c r="S42" s="32"/>
      <c r="T42" s="32"/>
      <c r="U42" s="32"/>
      <c r="V42" s="32"/>
      <c r="W42" s="32"/>
      <c r="X42" s="32"/>
      <c r="Y42" s="49"/>
      <c r="Z42" s="49"/>
      <c r="AA42" s="49"/>
    </row>
    <row r="43" spans="1:27" ht="27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32"/>
      <c r="S43" s="32"/>
      <c r="T43" s="32"/>
      <c r="U43" s="32"/>
      <c r="V43" s="32"/>
      <c r="W43" s="32"/>
      <c r="X43" s="32"/>
      <c r="Y43" s="49"/>
      <c r="Z43" s="49"/>
      <c r="AA43" s="49"/>
    </row>
    <row r="44" spans="1:27" ht="21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32"/>
      <c r="S44" s="32"/>
      <c r="T44" s="32"/>
      <c r="U44" s="32"/>
      <c r="V44" s="32"/>
      <c r="W44" s="32"/>
      <c r="X44" s="32"/>
      <c r="Y44" s="49"/>
      <c r="Z44" s="49"/>
      <c r="AA44" s="49"/>
    </row>
  </sheetData>
  <mergeCells count="151">
    <mergeCell ref="V20:X20"/>
    <mergeCell ref="R15:U15"/>
    <mergeCell ref="V15:X15"/>
    <mergeCell ref="V19:X19"/>
    <mergeCell ref="Y15:AC15"/>
    <mergeCell ref="E11:E15"/>
    <mergeCell ref="V11:X11"/>
    <mergeCell ref="Y28:AC28"/>
    <mergeCell ref="F13:Q13"/>
    <mergeCell ref="R13:U13"/>
    <mergeCell ref="V13:X13"/>
    <mergeCell ref="Y13:AC13"/>
    <mergeCell ref="F14:Q14"/>
    <mergeCell ref="R14:U14"/>
    <mergeCell ref="V14:X14"/>
    <mergeCell ref="Y14:AC14"/>
    <mergeCell ref="F15:G15"/>
    <mergeCell ref="F28:G28"/>
    <mergeCell ref="H28:Q28"/>
    <mergeCell ref="R28:U28"/>
    <mergeCell ref="V28:X28"/>
    <mergeCell ref="F27:Q27"/>
    <mergeCell ref="R27:U27"/>
    <mergeCell ref="V27:X27"/>
    <mergeCell ref="Y27:AC27"/>
    <mergeCell ref="F26:Q26"/>
    <mergeCell ref="R26:U26"/>
    <mergeCell ref="V26:X26"/>
    <mergeCell ref="Y26:AC26"/>
    <mergeCell ref="E25:Q25"/>
    <mergeCell ref="R25:U25"/>
    <mergeCell ref="V25:X25"/>
    <mergeCell ref="Y25:AC25"/>
    <mergeCell ref="D24:Q24"/>
    <mergeCell ref="R24:U24"/>
    <mergeCell ref="V24:X24"/>
    <mergeCell ref="Y24:AC24"/>
    <mergeCell ref="Y34:AC34"/>
    <mergeCell ref="Y35:AC35"/>
    <mergeCell ref="F36:G36"/>
    <mergeCell ref="H36:Q36"/>
    <mergeCell ref="R36:U36"/>
    <mergeCell ref="V36:X36"/>
    <mergeCell ref="F35:Q35"/>
    <mergeCell ref="V35:X35"/>
    <mergeCell ref="F34:Q34"/>
    <mergeCell ref="R34:U34"/>
    <mergeCell ref="V34:X34"/>
    <mergeCell ref="R35:U35"/>
    <mergeCell ref="E33:Q33"/>
    <mergeCell ref="R33:U33"/>
    <mergeCell ref="V33:X33"/>
    <mergeCell ref="D32:Q32"/>
    <mergeCell ref="R32:U32"/>
    <mergeCell ref="V32:X32"/>
    <mergeCell ref="Y32:AC32"/>
    <mergeCell ref="R31:U31"/>
    <mergeCell ref="V31:X31"/>
    <mergeCell ref="Y31:AC31"/>
    <mergeCell ref="Y33:AC33"/>
    <mergeCell ref="Y23:AC23"/>
    <mergeCell ref="B30:Q30"/>
    <mergeCell ref="R30:U30"/>
    <mergeCell ref="V30:X30"/>
    <mergeCell ref="Y30:AC30"/>
    <mergeCell ref="A29:Q29"/>
    <mergeCell ref="R29:U29"/>
    <mergeCell ref="V29:X29"/>
    <mergeCell ref="Y29:AC29"/>
    <mergeCell ref="F23:G23"/>
    <mergeCell ref="R23:U23"/>
    <mergeCell ref="V23:X23"/>
    <mergeCell ref="F22:Q22"/>
    <mergeCell ref="R22:U22"/>
    <mergeCell ref="V22:X22"/>
    <mergeCell ref="Y22:AC22"/>
    <mergeCell ref="Y19:AC19"/>
    <mergeCell ref="F21:Q21"/>
    <mergeCell ref="R21:U21"/>
    <mergeCell ref="V21:X21"/>
    <mergeCell ref="Y21:AC21"/>
    <mergeCell ref="Y20:AC20"/>
    <mergeCell ref="F20:G20"/>
    <mergeCell ref="H20:Q20"/>
    <mergeCell ref="R20:U20"/>
    <mergeCell ref="R37:U37"/>
    <mergeCell ref="V37:X37"/>
    <mergeCell ref="Y37:AC37"/>
    <mergeCell ref="R16:U16"/>
    <mergeCell ref="V16:X16"/>
    <mergeCell ref="R17:U17"/>
    <mergeCell ref="V17:X17"/>
    <mergeCell ref="R18:U18"/>
    <mergeCell ref="V18:X18"/>
    <mergeCell ref="R19:U19"/>
    <mergeCell ref="H11:Q11"/>
    <mergeCell ref="F11:G11"/>
    <mergeCell ref="H15:Q15"/>
    <mergeCell ref="A37:Q37"/>
    <mergeCell ref="C17:Q17"/>
    <mergeCell ref="B16:Q16"/>
    <mergeCell ref="D18:Q18"/>
    <mergeCell ref="E19:Q19"/>
    <mergeCell ref="H23:Q23"/>
    <mergeCell ref="C31:Q31"/>
    <mergeCell ref="Y8:AC8"/>
    <mergeCell ref="Y9:AC9"/>
    <mergeCell ref="Y10:AC10"/>
    <mergeCell ref="B5:Q5"/>
    <mergeCell ref="Y6:AC6"/>
    <mergeCell ref="Y7:AC7"/>
    <mergeCell ref="Y5:AC5"/>
    <mergeCell ref="F9:Q9"/>
    <mergeCell ref="F10:Q10"/>
    <mergeCell ref="V10:X10"/>
    <mergeCell ref="V5:X5"/>
    <mergeCell ref="V6:X6"/>
    <mergeCell ref="V7:X7"/>
    <mergeCell ref="V8:X8"/>
    <mergeCell ref="Y18:AC18"/>
    <mergeCell ref="V4:X4"/>
    <mergeCell ref="R9:U9"/>
    <mergeCell ref="R10:U10"/>
    <mergeCell ref="R11:U11"/>
    <mergeCell ref="R5:U5"/>
    <mergeCell ref="R6:U6"/>
    <mergeCell ref="R7:U7"/>
    <mergeCell ref="R8:U8"/>
    <mergeCell ref="V9:X9"/>
    <mergeCell ref="A1:D1"/>
    <mergeCell ref="C6:Q6"/>
    <mergeCell ref="D7:Q7"/>
    <mergeCell ref="E8:Q8"/>
    <mergeCell ref="H3:Q3"/>
    <mergeCell ref="F3:G3"/>
    <mergeCell ref="A4:Q4"/>
    <mergeCell ref="Y36:AC36"/>
    <mergeCell ref="Y4:AC4"/>
    <mergeCell ref="R4:U4"/>
    <mergeCell ref="A2:AC2"/>
    <mergeCell ref="Y3:AC3"/>
    <mergeCell ref="V3:X3"/>
    <mergeCell ref="R3:U3"/>
    <mergeCell ref="Y11:AC11"/>
    <mergeCell ref="Y16:AC16"/>
    <mergeCell ref="Y17:AC17"/>
    <mergeCell ref="R12:U12"/>
    <mergeCell ref="V12:X12"/>
    <mergeCell ref="Y12:AC12"/>
    <mergeCell ref="F12:G12"/>
    <mergeCell ref="H12:Q12"/>
  </mergeCells>
  <printOptions/>
  <pageMargins left="0.75" right="0.75" top="0.94" bottom="0.78" header="0.5" footer="0.5"/>
  <pageSetup firstPageNumber="14" useFirstPageNumber="1" horizontalDpi="600" verticalDpi="600" orientation="landscape" paperSize="9" scale="90" r:id="rId1"/>
  <headerFooter alignWithMargins="0">
    <oddFooter>&amp;C 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="90" zoomScaleNormal="75" zoomScaleSheetLayoutView="90" workbookViewId="0" topLeftCell="A1">
      <selection activeCell="D9" sqref="D9"/>
    </sheetView>
  </sheetViews>
  <sheetFormatPr defaultColWidth="8.88671875" defaultRowHeight="13.5"/>
  <cols>
    <col min="1" max="1" width="9.77734375" style="14" customWidth="1"/>
    <col min="2" max="2" width="11.21484375" style="14" customWidth="1"/>
    <col min="3" max="3" width="7.3359375" style="14" customWidth="1"/>
    <col min="4" max="4" width="6.88671875" style="14" customWidth="1"/>
    <col min="5" max="5" width="6.10546875" style="14" customWidth="1"/>
    <col min="6" max="6" width="7.88671875" style="14" customWidth="1"/>
    <col min="7" max="7" width="7.10546875" style="14" customWidth="1"/>
    <col min="8" max="8" width="10.88671875" style="14" customWidth="1"/>
    <col min="9" max="9" width="11.99609375" style="14" customWidth="1"/>
    <col min="10" max="10" width="11.4453125" style="14" customWidth="1"/>
    <col min="11" max="11" width="5.88671875" style="14" customWidth="1"/>
    <col min="12" max="12" width="5.5546875" style="14" customWidth="1"/>
    <col min="13" max="13" width="7.4453125" style="14" customWidth="1"/>
    <col min="14" max="14" width="5.77734375" style="14" customWidth="1"/>
    <col min="15" max="15" width="11.6640625" style="14" customWidth="1"/>
    <col min="16" max="16384" width="8.88671875" style="14" customWidth="1"/>
  </cols>
  <sheetData>
    <row r="1" spans="1:8" ht="21.75">
      <c r="A1" s="153" t="s">
        <v>37</v>
      </c>
      <c r="B1" s="153"/>
      <c r="C1" s="153"/>
      <c r="D1" s="153"/>
      <c r="E1" s="153"/>
      <c r="F1" s="153"/>
      <c r="G1" s="153"/>
      <c r="H1" s="153"/>
    </row>
    <row r="2" ht="19.5" customHeight="1" thickBot="1">
      <c r="O2" s="137" t="s">
        <v>160</v>
      </c>
    </row>
    <row r="3" spans="1:15" ht="33.75" customHeight="1">
      <c r="A3" s="254" t="s">
        <v>126</v>
      </c>
      <c r="B3" s="144" t="s">
        <v>127</v>
      </c>
      <c r="C3" s="253"/>
      <c r="D3" s="253"/>
      <c r="E3" s="253"/>
      <c r="F3" s="253"/>
      <c r="G3" s="253"/>
      <c r="H3" s="253"/>
      <c r="I3" s="144" t="s">
        <v>128</v>
      </c>
      <c r="J3" s="144"/>
      <c r="K3" s="144"/>
      <c r="L3" s="144"/>
      <c r="M3" s="144"/>
      <c r="N3" s="144"/>
      <c r="O3" s="170" t="s">
        <v>129</v>
      </c>
    </row>
    <row r="4" spans="1:15" ht="51.75" customHeight="1" thickBot="1">
      <c r="A4" s="255"/>
      <c r="B4" s="105" t="s">
        <v>130</v>
      </c>
      <c r="C4" s="105" t="s">
        <v>131</v>
      </c>
      <c r="D4" s="105" t="s">
        <v>132</v>
      </c>
      <c r="E4" s="105" t="s">
        <v>133</v>
      </c>
      <c r="F4" s="105" t="s">
        <v>134</v>
      </c>
      <c r="G4" s="105" t="s">
        <v>135</v>
      </c>
      <c r="H4" s="105" t="s">
        <v>136</v>
      </c>
      <c r="I4" s="105" t="s">
        <v>137</v>
      </c>
      <c r="J4" s="105" t="s">
        <v>138</v>
      </c>
      <c r="K4" s="105" t="s">
        <v>165</v>
      </c>
      <c r="L4" s="105" t="s">
        <v>166</v>
      </c>
      <c r="M4" s="105" t="s">
        <v>139</v>
      </c>
      <c r="N4" s="105" t="s">
        <v>136</v>
      </c>
      <c r="O4" s="256"/>
    </row>
    <row r="5" spans="1:15" s="30" customFormat="1" ht="42.75" customHeight="1" thickTop="1">
      <c r="A5" s="106" t="s">
        <v>140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</row>
    <row r="6" spans="1:15" s="30" customFormat="1" ht="42.75" customHeight="1">
      <c r="A6" s="109">
        <v>2005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110"/>
    </row>
    <row r="7" spans="1:15" s="30" customFormat="1" ht="42.75" customHeight="1">
      <c r="A7" s="109">
        <v>2006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10"/>
    </row>
    <row r="8" spans="1:15" s="30" customFormat="1" ht="42.75" customHeight="1">
      <c r="A8" s="109">
        <v>2007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110"/>
    </row>
    <row r="9" spans="1:15" s="30" customFormat="1" ht="42.75" customHeight="1">
      <c r="A9" s="109">
        <v>2008</v>
      </c>
      <c r="B9" s="75">
        <f>SUM(C9:H9)</f>
        <v>68230</v>
      </c>
      <c r="C9" s="75"/>
      <c r="D9" s="75"/>
      <c r="E9" s="75"/>
      <c r="F9" s="75">
        <v>230</v>
      </c>
      <c r="G9" s="75"/>
      <c r="H9" s="75">
        <v>68000</v>
      </c>
      <c r="I9" s="75">
        <f>SUM(J9:N9)</f>
        <v>57955</v>
      </c>
      <c r="J9" s="75">
        <v>57955</v>
      </c>
      <c r="K9" s="75"/>
      <c r="L9" s="75"/>
      <c r="M9" s="75"/>
      <c r="N9" s="75"/>
      <c r="O9" s="110">
        <f>B9-I9</f>
        <v>10275</v>
      </c>
    </row>
    <row r="10" spans="1:15" s="30" customFormat="1" ht="42.75" customHeight="1">
      <c r="A10" s="109">
        <v>2009</v>
      </c>
      <c r="B10" s="75">
        <f>SUM(C10:H10)</f>
        <v>51019</v>
      </c>
      <c r="C10" s="75"/>
      <c r="D10" s="75"/>
      <c r="E10" s="75"/>
      <c r="F10" s="75">
        <v>19</v>
      </c>
      <c r="G10" s="75"/>
      <c r="H10" s="75">
        <v>51000</v>
      </c>
      <c r="I10" s="75">
        <f>SUM(J10:N10)</f>
        <v>61294</v>
      </c>
      <c r="J10" s="75">
        <v>61294</v>
      </c>
      <c r="K10" s="75"/>
      <c r="L10" s="75"/>
      <c r="M10" s="75"/>
      <c r="N10" s="75"/>
      <c r="O10" s="110">
        <f>B10-I10</f>
        <v>-10275</v>
      </c>
    </row>
    <row r="11" spans="1:15" s="30" customFormat="1" ht="42.75" customHeight="1" thickBot="1">
      <c r="A11" s="111">
        <v>2010</v>
      </c>
      <c r="B11" s="63">
        <f>SUM(C11:H11)</f>
        <v>51100</v>
      </c>
      <c r="C11" s="63"/>
      <c r="D11" s="63"/>
      <c r="E11" s="63"/>
      <c r="F11" s="63">
        <v>100</v>
      </c>
      <c r="G11" s="63"/>
      <c r="H11" s="63">
        <v>51000</v>
      </c>
      <c r="I11" s="63">
        <f>SUM(J11:N11)</f>
        <v>51100</v>
      </c>
      <c r="J11" s="63">
        <v>51100</v>
      </c>
      <c r="K11" s="63"/>
      <c r="L11" s="63"/>
      <c r="M11" s="63"/>
      <c r="N11" s="63"/>
      <c r="O11" s="112">
        <f>B11-I11</f>
        <v>0</v>
      </c>
    </row>
    <row r="12" spans="1:15" s="30" customFormat="1" ht="54" customHeight="1" thickBot="1" thickTop="1">
      <c r="A12" s="127" t="s">
        <v>156</v>
      </c>
      <c r="B12" s="128">
        <f aca="true" t="shared" si="0" ref="B12:H12">SUM(B5:B11)</f>
        <v>170349</v>
      </c>
      <c r="C12" s="128">
        <v>0</v>
      </c>
      <c r="D12" s="128">
        <v>0</v>
      </c>
      <c r="E12" s="128">
        <v>0</v>
      </c>
      <c r="F12" s="128">
        <f t="shared" si="0"/>
        <v>349</v>
      </c>
      <c r="G12" s="128">
        <f t="shared" si="0"/>
        <v>0</v>
      </c>
      <c r="H12" s="128">
        <f t="shared" si="0"/>
        <v>170000</v>
      </c>
      <c r="I12" s="128">
        <f>SUM(J12:N12)</f>
        <v>170349</v>
      </c>
      <c r="J12" s="128">
        <f>SUM(J5:J11)</f>
        <v>170349</v>
      </c>
      <c r="K12" s="128">
        <v>0</v>
      </c>
      <c r="L12" s="128">
        <v>0</v>
      </c>
      <c r="M12" s="128">
        <v>0</v>
      </c>
      <c r="N12" s="128">
        <v>0</v>
      </c>
      <c r="O12" s="129">
        <v>0</v>
      </c>
    </row>
  </sheetData>
  <mergeCells count="5">
    <mergeCell ref="B3:H3"/>
    <mergeCell ref="A1:H1"/>
    <mergeCell ref="A3:A4"/>
    <mergeCell ref="O3:O4"/>
    <mergeCell ref="I3:N3"/>
  </mergeCells>
  <printOptions/>
  <pageMargins left="0.75" right="0.75" top="1" bottom="0.86" header="0.5" footer="0.5"/>
  <pageSetup firstPageNumber="16" useFirstPageNumber="1" horizontalDpi="600" verticalDpi="600" orientation="landscape" paperSize="9" scale="90" r:id="rId1"/>
  <headerFooter alignWithMargins="0">
    <oddFooter>&amp;C 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90" zoomScaleSheetLayoutView="90" workbookViewId="0" topLeftCell="A1">
      <selection activeCell="D9" sqref="D9"/>
    </sheetView>
  </sheetViews>
  <sheetFormatPr defaultColWidth="8.88671875" defaultRowHeight="13.5"/>
  <cols>
    <col min="1" max="1" width="17.99609375" style="14" customWidth="1"/>
    <col min="2" max="2" width="18.3359375" style="14" customWidth="1"/>
    <col min="3" max="3" width="18.4453125" style="14" customWidth="1"/>
    <col min="4" max="4" width="18.21484375" style="14" customWidth="1"/>
    <col min="5" max="5" width="17.99609375" style="14" customWidth="1"/>
    <col min="6" max="6" width="18.5546875" style="14" customWidth="1"/>
    <col min="7" max="7" width="16.99609375" style="14" customWidth="1"/>
    <col min="8" max="16384" width="8.88671875" style="14" customWidth="1"/>
  </cols>
  <sheetData>
    <row r="1" spans="1:6" ht="21.75">
      <c r="A1" s="153" t="s">
        <v>39</v>
      </c>
      <c r="B1" s="153"/>
      <c r="C1" s="153"/>
      <c r="D1" s="153"/>
      <c r="E1" s="153"/>
      <c r="F1" s="153"/>
    </row>
    <row r="2" ht="15" customHeight="1" thickBot="1">
      <c r="G2" s="137" t="s">
        <v>38</v>
      </c>
    </row>
    <row r="3" spans="1:7" ht="36" customHeight="1">
      <c r="A3" s="254" t="s">
        <v>141</v>
      </c>
      <c r="B3" s="172" t="s">
        <v>142</v>
      </c>
      <c r="C3" s="260" t="s">
        <v>143</v>
      </c>
      <c r="D3" s="261"/>
      <c r="E3" s="261"/>
      <c r="F3" s="262"/>
      <c r="G3" s="170" t="s">
        <v>144</v>
      </c>
    </row>
    <row r="4" spans="1:7" ht="48.75" customHeight="1" thickBot="1">
      <c r="A4" s="255"/>
      <c r="B4" s="173"/>
      <c r="C4" s="105" t="s">
        <v>145</v>
      </c>
      <c r="D4" s="105" t="s">
        <v>146</v>
      </c>
      <c r="E4" s="105" t="s">
        <v>147</v>
      </c>
      <c r="F4" s="105" t="s">
        <v>148</v>
      </c>
      <c r="G4" s="256"/>
    </row>
    <row r="5" spans="1:7" s="30" customFormat="1" ht="43.5" customHeight="1" thickTop="1">
      <c r="A5" s="130" t="s">
        <v>2</v>
      </c>
      <c r="B5" s="131"/>
      <c r="C5" s="133">
        <f>SUM(C6,C11)</f>
        <v>10275</v>
      </c>
      <c r="D5" s="133">
        <f>SUM(D6,D11)</f>
        <v>0</v>
      </c>
      <c r="E5" s="133">
        <f>SUM(E6,E11)</f>
        <v>0</v>
      </c>
      <c r="F5" s="133">
        <f>E5-D5</f>
        <v>0</v>
      </c>
      <c r="G5" s="132"/>
    </row>
    <row r="6" spans="1:7" s="30" customFormat="1" ht="31.5" customHeight="1">
      <c r="A6" s="257" t="s">
        <v>149</v>
      </c>
      <c r="B6" s="73" t="s">
        <v>150</v>
      </c>
      <c r="C6" s="134">
        <f>SUM(C7:C10)</f>
        <v>10275</v>
      </c>
      <c r="D6" s="134">
        <f>SUM(D7:D10)</f>
        <v>0</v>
      </c>
      <c r="E6" s="134">
        <f>SUM(E7:E10)</f>
        <v>0</v>
      </c>
      <c r="F6" s="134">
        <f>E6-D6</f>
        <v>0</v>
      </c>
      <c r="G6" s="110"/>
    </row>
    <row r="7" spans="1:7" s="30" customFormat="1" ht="31.5" customHeight="1">
      <c r="A7" s="258"/>
      <c r="B7" s="73" t="s">
        <v>151</v>
      </c>
      <c r="C7" s="134">
        <v>10275</v>
      </c>
      <c r="D7" s="134">
        <v>0</v>
      </c>
      <c r="E7" s="134">
        <v>0</v>
      </c>
      <c r="F7" s="134">
        <f>E7-D7</f>
        <v>0</v>
      </c>
      <c r="G7" s="110"/>
    </row>
    <row r="8" spans="1:7" s="30" customFormat="1" ht="31.5" customHeight="1">
      <c r="A8" s="258"/>
      <c r="B8" s="75"/>
      <c r="C8" s="134"/>
      <c r="D8" s="134"/>
      <c r="E8" s="134"/>
      <c r="F8" s="134"/>
      <c r="G8" s="110"/>
    </row>
    <row r="9" spans="1:7" s="30" customFormat="1" ht="31.5" customHeight="1">
      <c r="A9" s="258"/>
      <c r="B9" s="75"/>
      <c r="C9" s="134"/>
      <c r="D9" s="134"/>
      <c r="E9" s="134"/>
      <c r="F9" s="134"/>
      <c r="G9" s="110"/>
    </row>
    <row r="10" spans="1:7" s="30" customFormat="1" ht="31.5" customHeight="1">
      <c r="A10" s="263"/>
      <c r="B10" s="75"/>
      <c r="C10" s="134"/>
      <c r="D10" s="134"/>
      <c r="E10" s="134"/>
      <c r="F10" s="134"/>
      <c r="G10" s="110"/>
    </row>
    <row r="11" spans="1:7" s="30" customFormat="1" ht="31.5" customHeight="1">
      <c r="A11" s="257" t="s">
        <v>152</v>
      </c>
      <c r="B11" s="73" t="s">
        <v>150</v>
      </c>
      <c r="C11" s="134"/>
      <c r="D11" s="134"/>
      <c r="E11" s="134"/>
      <c r="F11" s="134"/>
      <c r="G11" s="110"/>
    </row>
    <row r="12" spans="1:7" s="30" customFormat="1" ht="31.5" customHeight="1">
      <c r="A12" s="258"/>
      <c r="B12" s="75"/>
      <c r="C12" s="134"/>
      <c r="D12" s="134"/>
      <c r="E12" s="134"/>
      <c r="F12" s="134"/>
      <c r="G12" s="110"/>
    </row>
    <row r="13" spans="1:7" s="30" customFormat="1" ht="31.5" customHeight="1">
      <c r="A13" s="258"/>
      <c r="B13" s="75"/>
      <c r="C13" s="134"/>
      <c r="D13" s="134"/>
      <c r="E13" s="134"/>
      <c r="F13" s="134"/>
      <c r="G13" s="110"/>
    </row>
    <row r="14" spans="1:7" s="30" customFormat="1" ht="31.5" customHeight="1">
      <c r="A14" s="258"/>
      <c r="B14" s="75"/>
      <c r="C14" s="134"/>
      <c r="D14" s="134"/>
      <c r="E14" s="134"/>
      <c r="F14" s="134"/>
      <c r="G14" s="110"/>
    </row>
    <row r="15" spans="1:7" s="30" customFormat="1" ht="31.5" customHeight="1" thickBot="1">
      <c r="A15" s="259"/>
      <c r="B15" s="113"/>
      <c r="C15" s="135"/>
      <c r="D15" s="135"/>
      <c r="E15" s="135"/>
      <c r="F15" s="135"/>
      <c r="G15" s="114"/>
    </row>
  </sheetData>
  <mergeCells count="7">
    <mergeCell ref="A11:A15"/>
    <mergeCell ref="A3:A4"/>
    <mergeCell ref="A1:F1"/>
    <mergeCell ref="G3:G4"/>
    <mergeCell ref="B3:B4"/>
    <mergeCell ref="C3:F3"/>
    <mergeCell ref="A6:A10"/>
  </mergeCells>
  <printOptions/>
  <pageMargins left="0.75" right="0.75" top="1" bottom="0.86" header="0.5" footer="0.5"/>
  <pageSetup firstPageNumber="17" useFirstPageNumber="1" horizontalDpi="600" verticalDpi="600" orientation="landscape" paperSize="9" scale="90" r:id="rId1"/>
  <headerFooter alignWithMargins="0">
    <oddFooter>&amp;C 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4</v>
      </c>
      <c r="C1" s="2" t="b">
        <f>"XL4Poppy"</f>
        <v>0</v>
      </c>
    </row>
    <row r="2" ht="13.5" thickBot="1">
      <c r="A2" s="1" t="s">
        <v>5</v>
      </c>
    </row>
    <row r="3" spans="1:3" ht="13.5" thickBot="1">
      <c r="A3" s="3" t="s">
        <v>6</v>
      </c>
      <c r="C3" s="4" t="s">
        <v>7</v>
      </c>
    </row>
    <row r="4" spans="1:3" ht="12.75">
      <c r="A4" s="3">
        <v>3</v>
      </c>
      <c r="C4" s="5" t="b">
        <f>C18</f>
        <v>0</v>
      </c>
    </row>
    <row r="5" ht="12.75">
      <c r="C5" s="5" t="b">
        <f>TRUE,</f>
        <v>0</v>
      </c>
    </row>
    <row r="6" ht="13.5" thickBot="1">
      <c r="C6" s="5" t="e">
        <f>#N/A</f>
        <v>#N/A</v>
      </c>
    </row>
    <row r="7" spans="1:3" ht="12.75">
      <c r="A7" s="6" t="s">
        <v>8</v>
      </c>
      <c r="C7" s="5" t="b">
        <f>=</f>
        <v>0</v>
      </c>
    </row>
    <row r="8" spans="1:3" ht="12.75">
      <c r="A8" s="7" t="s">
        <v>9</v>
      </c>
      <c r="C8" s="5" t="b">
        <f>=</f>
        <v>0</v>
      </c>
    </row>
    <row r="9" spans="1:3" ht="12.75">
      <c r="A9" s="8" t="s">
        <v>10</v>
      </c>
      <c r="C9" s="5" t="b">
        <f>FALSE</f>
        <v>0</v>
      </c>
    </row>
    <row r="10" spans="1:3" ht="12.75">
      <c r="A10" s="7" t="s">
        <v>11</v>
      </c>
      <c r="C10" s="5" t="b">
        <f>A21</f>
        <v>0</v>
      </c>
    </row>
    <row r="11" spans="1:3" ht="13.5" thickBot="1">
      <c r="A11" s="9" t="s">
        <v>12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13</v>
      </c>
      <c r="C14" s="10" t="b">
        <f>=</f>
        <v>0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b">
        <f>=</f>
        <v>0</v>
      </c>
      <c r="C17" s="4" t="s">
        <v>14</v>
      </c>
    </row>
    <row r="18" ht="12.75">
      <c r="C18" s="5" t="b">
        <f>$A$3(GET.WORKSPACE(32)&amp;"\xlstart\Book1.")</f>
        <v>0</v>
      </c>
    </row>
    <row r="19" ht="12.75">
      <c r="C19" s="5" t="b">
        <f>"Document_array",</f>
        <v>0</v>
      </c>
    </row>
    <row r="20" spans="1:3" ht="12.75">
      <c r="A20" s="11" t="s">
        <v>15</v>
      </c>
      <c r="C20" s="5" t="b">
        <f>$A$1INDEX(,2)</f>
        <v>0</v>
      </c>
    </row>
    <row r="21" spans="1:3" ht="12.75">
      <c r="A21" s="12" t="e">
        <f>IF(A3="Book1.",0,99)</f>
        <v>#N/A</v>
      </c>
      <c r="C21" s="5" t="b">
        <f>$A$2INDEX(,1)</f>
        <v>0</v>
      </c>
    </row>
    <row r="22" spans="1:3" ht="12.75">
      <c r="A22" s="5" t="b">
        <f>TRUE,</f>
        <v>0</v>
      </c>
      <c r="C22" s="5" t="b">
        <f>$A$4GET.DOCUMENT(3,"["&amp;A1&amp;"]"&amp;"XL4Poppy")</f>
        <v>0</v>
      </c>
    </row>
    <row r="23" spans="1:3" ht="12.75">
      <c r="A23" s="5" t="e">
        <f>#N/A</f>
        <v>#N/A</v>
      </c>
      <c r="C23" s="10" t="b">
        <f>=</f>
        <v>0</v>
      </c>
    </row>
    <row r="24" ht="12.75">
      <c r="A24" s="5" t="b">
        <f>=</f>
        <v>0</v>
      </c>
    </row>
    <row r="25" ht="12.75">
      <c r="A25" s="5" t="b">
        <f>=</f>
        <v>0</v>
      </c>
    </row>
    <row r="26" spans="1:3" ht="13.5" thickBot="1">
      <c r="A26" s="5" t="b">
        <f>1</f>
        <v>0</v>
      </c>
      <c r="C26" s="13" t="s">
        <v>16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b">
        <f>TRUE,</f>
        <v>0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b">
        <f>=</f>
        <v>0</v>
      </c>
    </row>
    <row r="31" spans="1:3" ht="12.75">
      <c r="A31" s="5" t="b">
        <f>"XL4Poppy",A1</f>
        <v>0</v>
      </c>
      <c r="C31" s="5" t="b">
        <f>FALSE</f>
        <v>0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b">
        <f>=</f>
        <v>0</v>
      </c>
    </row>
    <row r="36" spans="1:3" ht="12.75">
      <c r="A36" s="5" t="b">
        <f>=</f>
        <v>0</v>
      </c>
      <c r="C36" s="10" t="b">
        <f>=</f>
        <v>0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b">
        <f>"XF.Classic.Poppy"</f>
        <v>0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b">
        <f>=</f>
        <v>0</v>
      </c>
      <c r="C41" s="10" t="b">
        <f>=</f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이수은</cp:lastModifiedBy>
  <cp:lastPrinted>2009-11-03T08:43:07Z</cp:lastPrinted>
  <dcterms:created xsi:type="dcterms:W3CDTF">1999-10-30T05:59:07Z</dcterms:created>
  <dcterms:modified xsi:type="dcterms:W3CDTF">2010-01-20T01:23:26Z</dcterms:modified>
  <cp:category/>
  <cp:version/>
  <cp:contentType/>
  <cp:contentStatus/>
</cp:coreProperties>
</file>