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'1.운용총칙'!$A$1:$G$24</definedName>
    <definedName name="_xlnm.Print_Area" localSheetId="2">'2-가. 자금수지총괄'!$A$1:$H$15</definedName>
    <definedName name="_xlnm.Print_Area" localSheetId="3">'2-나. 수입계획'!$A$1:$I$16</definedName>
    <definedName name="_xlnm.Print_Area" localSheetId="6">'4.예치금및예탁금명세서'!$A$1:$G$15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F3" authorId="0">
      <text>
        <r>
          <rPr>
            <sz val="10"/>
            <rFont val="굴림"/>
            <family val="3"/>
          </rPr>
          <t>2009년도 최종 수입액 추정치</t>
        </r>
      </text>
    </comment>
  </commentList>
</comments>
</file>

<file path=xl/sharedStrings.xml><?xml version="1.0" encoding="utf-8"?>
<sst xmlns="http://schemas.openxmlformats.org/spreadsheetml/2006/main" count="157" uniqueCount="141">
  <si>
    <t>항   목</t>
  </si>
  <si>
    <t>합    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</si>
  <si>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</si>
  <si>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</si>
  <si>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</si>
  <si>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</si>
  <si>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</si>
  <si>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</si>
  <si>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</si>
  <si>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</si>
  <si>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</si>
  <si>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</si>
  <si>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</si>
  <si>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</si>
  <si>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</si>
  <si>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</si>
  <si>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</si>
  <si>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</si>
  <si>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</si>
  <si>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</si>
  <si>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</si>
  <si>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>장</t>
  </si>
  <si>
    <t>관</t>
  </si>
  <si>
    <t>항</t>
  </si>
  <si>
    <t>목</t>
  </si>
  <si>
    <t>216-01
공공예금이자수입</t>
  </si>
  <si>
    <t>나. 수입계획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</si>
  <si>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</si>
  <si>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</si>
  <si>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</si>
  <si>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</si>
  <si>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</si>
  <si>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</si>
  <si>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220 임시적세외수입</t>
  </si>
  <si>
    <t>224 전입금</t>
  </si>
  <si>
    <t>산출내역</t>
  </si>
  <si>
    <t xml:space="preserve">   다. 지출계획</t>
  </si>
  <si>
    <t>3. 연도별 기금조성 및 집행현황</t>
  </si>
  <si>
    <t>(단위 : 천원)</t>
  </si>
  <si>
    <t>4. 예치금 및 예탁금 명세</t>
  </si>
  <si>
    <t>1. 운용총칙</t>
  </si>
  <si>
    <t>(1) 기금조성 현황</t>
  </si>
  <si>
    <t>비  고</t>
  </si>
  <si>
    <t>2. 자금운용계획</t>
  </si>
  <si>
    <t xml:space="preserve">    가. 기금설치 및 운용개요</t>
  </si>
  <si>
    <t>전년도
수입액(A)</t>
  </si>
  <si>
    <t>수입액
(B)</t>
  </si>
  <si>
    <t>증 감
(B-A)</t>
  </si>
  <si>
    <t>전년도
지출액(A)</t>
  </si>
  <si>
    <t>지출액
(B)</t>
  </si>
  <si>
    <t>증  감
(B-A)</t>
  </si>
  <si>
    <t xml:space="preserve">(2) 2010년도 기금사업 개요 </t>
  </si>
  <si>
    <t>2009년도말
현재액(A)</t>
  </si>
  <si>
    <t>2010년도 조성계획</t>
  </si>
  <si>
    <t>2010년도말 현재액
(A + B)</t>
  </si>
  <si>
    <t>2004
까지</t>
  </si>
  <si>
    <t>(단위 :  천원)</t>
  </si>
  <si>
    <t>(1) 설치근거 : 부산광역시 사하구 청사건립기금 설치 및 운용조례</t>
  </si>
  <si>
    <t>(2) 설치목적 : 사하구 신청사 건립을 위한 재원마련</t>
  </si>
  <si>
    <t>(3) 설치년도 : 2003년(조례 제정일 2002.12.26)</t>
  </si>
  <si>
    <t>(1) 기금사업의 목표 : 사하구 신청사 건립</t>
  </si>
  <si>
    <t xml:space="preserve">    ○ 신청사 건립기금 운영 및 관리</t>
  </si>
  <si>
    <t xml:space="preserve">    ○ 신청사 건립을 위한 제반절차 이행</t>
  </si>
  <si>
    <t>(2) 재원조성 : 일반회계출연금, 부산광역시 보조금, 기금운영에서 발생하는 수익금</t>
  </si>
  <si>
    <t>(3) 지원기준 : 부산광역시 사하구 청사건립기금 설치 및 운용조례</t>
  </si>
  <si>
    <t>(4) 지원대상 : 신청사건립</t>
  </si>
  <si>
    <t>신청사건립기금관리</t>
  </si>
  <si>
    <t>신청사건립</t>
  </si>
  <si>
    <t>401 시설비및부대비</t>
  </si>
  <si>
    <t>보전지출(청사건립기금)</t>
  </si>
  <si>
    <t>602 예치금</t>
  </si>
  <si>
    <t>지  출  합  계</t>
  </si>
  <si>
    <t xml:space="preserve"> 출   연   금</t>
  </si>
  <si>
    <t xml:space="preserve"> 보   조   금</t>
  </si>
  <si>
    <t xml:space="preserve"> 융자금회수</t>
  </si>
  <si>
    <t xml:space="preserve"> 예탁금상환금</t>
  </si>
  <si>
    <t xml:space="preserve"> 예치금회수</t>
  </si>
  <si>
    <t xml:space="preserve"> 이 자 수 입</t>
  </si>
  <si>
    <t xml:space="preserve"> 기 타 수 입</t>
  </si>
  <si>
    <t xml:space="preserve"> 고유목적사업비</t>
  </si>
  <si>
    <t xml:space="preserve"> 융   자   금</t>
  </si>
  <si>
    <t xml:space="preserve"> 물   건   비</t>
  </si>
  <si>
    <t xml:space="preserve"> 예   탁   금</t>
  </si>
  <si>
    <t xml:space="preserve"> 예   치   금</t>
  </si>
  <si>
    <t xml:space="preserve"> 차입원리금상환</t>
  </si>
  <si>
    <t xml:space="preserve"> 예수금원리금상환</t>
  </si>
  <si>
    <t xml:space="preserve"> 예    수    금</t>
  </si>
  <si>
    <t>수입항목</t>
  </si>
  <si>
    <t>224-04
기금전입금</t>
  </si>
  <si>
    <t>631-01
예치금회수</t>
  </si>
  <si>
    <t>수 입 합 계</t>
  </si>
  <si>
    <t>분야</t>
  </si>
  <si>
    <t>부문</t>
  </si>
  <si>
    <t>정책</t>
  </si>
  <si>
    <t>단위</t>
  </si>
  <si>
    <t>세부</t>
  </si>
  <si>
    <t>편성목</t>
  </si>
  <si>
    <t>산 출 내 역</t>
  </si>
  <si>
    <t>일반공공행정</t>
  </si>
  <si>
    <t>일반행정</t>
  </si>
  <si>
    <t>재정집행 및 재산관리</t>
  </si>
  <si>
    <t>재무활동(재무과)</t>
  </si>
  <si>
    <t>여유자금 예치</t>
  </si>
  <si>
    <t xml:space="preserve">  예치금                                  =        25,700</t>
  </si>
  <si>
    <t>연도별</t>
  </si>
  <si>
    <t>조       성       액</t>
  </si>
  <si>
    <t>집        행        액</t>
  </si>
  <si>
    <t>잔  액
(A-B)</t>
  </si>
  <si>
    <t>계(A)</t>
  </si>
  <si>
    <t>구비</t>
  </si>
  <si>
    <t>이자
수입</t>
  </si>
  <si>
    <t>지방채</t>
  </si>
  <si>
    <t>기타</t>
  </si>
  <si>
    <t>계(B)</t>
  </si>
  <si>
    <t>고유목적
사  업 비</t>
  </si>
  <si>
    <t>지방채
상   환</t>
  </si>
  <si>
    <t>구   분</t>
  </si>
  <si>
    <t>예치(탁)처</t>
  </si>
  <si>
    <t>예치 및 예탁액</t>
  </si>
  <si>
    <t>비   고</t>
  </si>
  <si>
    <t>2008년도말
현재액</t>
  </si>
  <si>
    <t>2009년도말
현재액(A)</t>
  </si>
  <si>
    <t>2010년도말
현재액(B)</t>
  </si>
  <si>
    <t>증   감
(B-A)</t>
  </si>
  <si>
    <t>예치금</t>
  </si>
  <si>
    <t>소   계</t>
  </si>
  <si>
    <t>부산은행</t>
  </si>
  <si>
    <t>예탁금</t>
  </si>
  <si>
    <t>합    계</t>
  </si>
  <si>
    <t>은행예치금 회수            =    24,920</t>
  </si>
  <si>
    <t>은행예치금 이자수입          =     780</t>
  </si>
  <si>
    <t>합 계</t>
  </si>
  <si>
    <t>융자
금</t>
  </si>
  <si>
    <t>장학
금</t>
  </si>
  <si>
    <t>수  입  계  획</t>
  </si>
  <si>
    <t>지  출  계  획</t>
  </si>
  <si>
    <t>국  고
보조금</t>
  </si>
  <si>
    <t>시 비
보조금</t>
  </si>
  <si>
    <t>재     무     과</t>
  </si>
  <si>
    <t xml:space="preserve">01시설비   </t>
  </si>
  <si>
    <t>청사건립기금 운용계획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</si>
</sst>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\&quot;#,##0.00;[Red]&quot;\&quot;&quot;\&quot;&quot;\&quot;&quot;\&quot;&quot;\&quot;&quot;\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\&quot;#,##0.00;&quot;△&quot;#,##0.00"/>
    <numFmt numFmtId="195" formatCode="&quot;\&quot;#,##0.00;&quot;△&quot;#,##0"/>
    <numFmt numFmtId="196" formatCode="_-&quot;\&quot;* #,##0_-;&quot;△&quot;* #,##0_-;_-&quot;\&quot;* &quot;-&quot;_-;_-@_-"/>
  </numFmts>
  <fonts count="3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color indexed="10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sz val="14"/>
      <color indexed="10"/>
      <name val="가는각진제목체"/>
      <family val="1"/>
    </font>
    <font>
      <sz val="11"/>
      <color indexed="10"/>
      <name val="HY견명조"/>
      <family val="1"/>
    </font>
    <font>
      <sz val="14"/>
      <color indexed="10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sz val="11"/>
      <name val="바탕"/>
      <family val="1"/>
    </font>
    <font>
      <b/>
      <sz val="12"/>
      <name val="HY견명조"/>
      <family val="1"/>
    </font>
    <font>
      <sz val="12"/>
      <name val="바탕"/>
      <family val="1"/>
    </font>
    <font>
      <sz val="12"/>
      <color indexed="8"/>
      <name val="HY견명조"/>
      <family val="1"/>
    </font>
    <font>
      <sz val="34"/>
      <name val="HY견명조"/>
      <family val="1"/>
    </font>
    <font>
      <sz val="28"/>
      <name val="HY견명조"/>
      <family val="1"/>
    </font>
    <font>
      <b/>
      <sz val="8"/>
      <name val="돋움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</cellStyleXfs>
  <cellXfs count="246">
    <xf numFmtId="0" fontId="0" fillId="0" borderId="0" xfId="0" applyAlignment="1">
      <alignment/>
    </xf>
    <xf numFmtId="0" fontId="8" fillId="2" borderId="0" xfId="24" applyFont="1" applyFill="1">
      <alignment/>
      <protection/>
    </xf>
    <xf numFmtId="0" fontId="5" fillId="0" borderId="0" xfId="24">
      <alignment/>
      <protection/>
    </xf>
    <xf numFmtId="0" fontId="5" fillId="2" borderId="0" xfId="24" applyFill="1">
      <alignment/>
      <protection/>
    </xf>
    <xf numFmtId="0" fontId="5" fillId="3" borderId="3" xfId="24" applyFill="1" applyBorder="1">
      <alignment/>
      <protection/>
    </xf>
    <xf numFmtId="0" fontId="5" fillId="4" borderId="4" xfId="24" applyFill="1" applyBorder="1">
      <alignment/>
      <protection/>
    </xf>
    <xf numFmtId="0" fontId="9" fillId="5" borderId="5" xfId="24" applyFont="1" applyFill="1" applyBorder="1" applyAlignment="1">
      <alignment horizontal="center"/>
      <protection/>
    </xf>
    <xf numFmtId="0" fontId="10" fillId="6" borderId="6" xfId="24" applyFont="1" applyFill="1" applyBorder="1" applyAlignment="1">
      <alignment horizontal="center"/>
      <protection/>
    </xf>
    <xf numFmtId="0" fontId="9" fillId="5" borderId="6" xfId="24" applyFont="1" applyFill="1" applyBorder="1" applyAlignment="1">
      <alignment horizontal="center"/>
      <protection/>
    </xf>
    <xf numFmtId="0" fontId="9" fillId="5" borderId="7" xfId="24" applyFont="1" applyFill="1" applyBorder="1" applyAlignment="1">
      <alignment horizontal="center"/>
      <protection/>
    </xf>
    <xf numFmtId="0" fontId="5" fillId="4" borderId="8" xfId="24" applyFill="1" applyBorder="1">
      <alignment/>
      <protection/>
    </xf>
    <xf numFmtId="0" fontId="5" fillId="3" borderId="9" xfId="24" applyFill="1" applyBorder="1">
      <alignment/>
      <protection/>
    </xf>
    <xf numFmtId="0" fontId="5" fillId="4" borderId="9" xfId="24" applyFill="1" applyBorder="1">
      <alignment/>
      <protection/>
    </xf>
    <xf numFmtId="0" fontId="5" fillId="3" borderId="10" xfId="24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3" fontId="15" fillId="0" borderId="0" xfId="0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192" fontId="16" fillId="0" borderId="11" xfId="18" applyNumberFormat="1" applyFont="1" applyFill="1" applyBorder="1" applyAlignment="1">
      <alignment horizontal="center" vertical="center"/>
    </xf>
    <xf numFmtId="192" fontId="16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76" fontId="30" fillId="3" borderId="12" xfId="0" applyNumberFormat="1" applyFont="1" applyFill="1" applyBorder="1" applyAlignment="1">
      <alignment horizontal="center" vertical="center" shrinkToFit="1"/>
    </xf>
    <xf numFmtId="176" fontId="30" fillId="3" borderId="13" xfId="0" applyNumberFormat="1" applyFont="1" applyFill="1" applyBorder="1" applyAlignment="1">
      <alignment horizontal="center" vertical="center" wrapText="1" shrinkToFit="1"/>
    </xf>
    <xf numFmtId="176" fontId="30" fillId="3" borderId="13" xfId="0" applyNumberFormat="1" applyFont="1" applyFill="1" applyBorder="1" applyAlignment="1">
      <alignment horizontal="center" vertical="center" shrinkToFit="1"/>
    </xf>
    <xf numFmtId="176" fontId="30" fillId="3" borderId="14" xfId="0" applyNumberFormat="1" applyFont="1" applyFill="1" applyBorder="1" applyAlignment="1">
      <alignment horizontal="center" vertical="center" wrapText="1" shrinkToFit="1"/>
    </xf>
    <xf numFmtId="3" fontId="30" fillId="0" borderId="15" xfId="0" applyNumberFormat="1" applyFont="1" applyBorder="1" applyAlignment="1">
      <alignment horizontal="center" vertical="center" shrinkToFit="1"/>
    </xf>
    <xf numFmtId="41" fontId="30" fillId="0" borderId="8" xfId="18" applyFont="1" applyFill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192" fontId="16" fillId="0" borderId="11" xfId="18" applyNumberFormat="1" applyFont="1" applyFill="1" applyBorder="1" applyAlignment="1">
      <alignment horizontal="right" vertical="center" shrinkToFit="1"/>
    </xf>
    <xf numFmtId="192" fontId="16" fillId="0" borderId="9" xfId="18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center" vertical="center" shrinkToFit="1"/>
    </xf>
    <xf numFmtId="192" fontId="16" fillId="0" borderId="11" xfId="0" applyNumberFormat="1" applyFont="1" applyFill="1" applyBorder="1" applyAlignment="1">
      <alignment horizontal="right" vertical="center" shrinkToFit="1"/>
    </xf>
    <xf numFmtId="192" fontId="16" fillId="0" borderId="17" xfId="18" applyNumberFormat="1" applyFont="1" applyFill="1" applyBorder="1" applyAlignment="1">
      <alignment horizontal="right" vertical="center" shrinkToFit="1"/>
    </xf>
    <xf numFmtId="192" fontId="16" fillId="0" borderId="11" xfId="0" applyNumberFormat="1" applyFont="1" applyFill="1" applyBorder="1" applyAlignment="1">
      <alignment vertical="center" shrinkToFit="1"/>
    </xf>
    <xf numFmtId="178" fontId="16" fillId="0" borderId="9" xfId="18" applyNumberFormat="1" applyFont="1" applyFill="1" applyBorder="1" applyAlignment="1">
      <alignment horizontal="right" vertical="center" shrinkToFit="1"/>
    </xf>
    <xf numFmtId="3" fontId="16" fillId="0" borderId="18" xfId="0" applyNumberFormat="1" applyFont="1" applyBorder="1" applyAlignment="1">
      <alignment horizontal="center" vertical="center" shrinkToFit="1"/>
    </xf>
    <xf numFmtId="192" fontId="16" fillId="0" borderId="10" xfId="18" applyNumberFormat="1" applyFont="1" applyFill="1" applyBorder="1" applyAlignment="1">
      <alignment horizontal="right" shrinkToFit="1"/>
    </xf>
    <xf numFmtId="192" fontId="16" fillId="0" borderId="10" xfId="18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center" vertical="center" shrinkToFit="1"/>
    </xf>
    <xf numFmtId="192" fontId="16" fillId="0" borderId="10" xfId="18" applyNumberFormat="1" applyFont="1" applyFill="1" applyBorder="1" applyAlignment="1">
      <alignment vertical="center" shrinkToFit="1"/>
    </xf>
    <xf numFmtId="192" fontId="16" fillId="0" borderId="19" xfId="18" applyNumberFormat="1" applyFont="1" applyFill="1" applyBorder="1" applyAlignment="1">
      <alignment horizontal="right" vertical="center" shrinkToFit="1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41" fontId="16" fillId="0" borderId="8" xfId="18" applyNumberFormat="1" applyFont="1" applyFill="1" applyBorder="1" applyAlignment="1">
      <alignment vertical="center" wrapText="1"/>
    </xf>
    <xf numFmtId="178" fontId="16" fillId="0" borderId="4" xfId="0" applyNumberFormat="1" applyFont="1" applyFill="1" applyBorder="1" applyAlignment="1">
      <alignment vertical="center" shrinkToFit="1"/>
    </xf>
    <xf numFmtId="41" fontId="16" fillId="0" borderId="20" xfId="18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/>
    </xf>
    <xf numFmtId="41" fontId="16" fillId="0" borderId="11" xfId="18" applyNumberFormat="1" applyFont="1" applyFill="1" applyBorder="1" applyAlignment="1">
      <alignment vertical="center" wrapText="1"/>
    </xf>
    <xf numFmtId="178" fontId="16" fillId="0" borderId="9" xfId="0" applyNumberFormat="1" applyFont="1" applyFill="1" applyBorder="1" applyAlignment="1">
      <alignment vertical="center" shrinkToFit="1"/>
    </xf>
    <xf numFmtId="41" fontId="16" fillId="0" borderId="24" xfId="18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49" fontId="16" fillId="0" borderId="24" xfId="18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49" fontId="16" fillId="0" borderId="24" xfId="18" applyNumberFormat="1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/>
    </xf>
    <xf numFmtId="41" fontId="16" fillId="0" borderId="13" xfId="18" applyNumberFormat="1" applyFont="1" applyFill="1" applyBorder="1" applyAlignment="1">
      <alignment vertical="center" wrapText="1"/>
    </xf>
    <xf numFmtId="178" fontId="16" fillId="0" borderId="13" xfId="0" applyNumberFormat="1" applyFont="1" applyFill="1" applyBorder="1" applyAlignment="1">
      <alignment vertical="center" shrinkToFit="1"/>
    </xf>
    <xf numFmtId="41" fontId="16" fillId="0" borderId="14" xfId="18" applyFont="1" applyFill="1" applyBorder="1" applyAlignment="1">
      <alignment vertical="center" wrapText="1"/>
    </xf>
    <xf numFmtId="41" fontId="16" fillId="0" borderId="30" xfId="18" applyFont="1" applyFill="1" applyBorder="1" applyAlignment="1">
      <alignment vertical="center" wrapText="1"/>
    </xf>
    <xf numFmtId="0" fontId="30" fillId="3" borderId="31" xfId="0" applyFont="1" applyFill="1" applyBorder="1" applyAlignment="1">
      <alignment horizontal="center" vertical="center" wrapText="1" shrinkToFit="1"/>
    </xf>
    <xf numFmtId="0" fontId="30" fillId="3" borderId="32" xfId="0" applyFont="1" applyFill="1" applyBorder="1" applyAlignment="1">
      <alignment horizontal="center" vertical="center" wrapText="1" shrinkToFit="1"/>
    </xf>
    <xf numFmtId="0" fontId="30" fillId="3" borderId="33" xfId="0" applyFont="1" applyFill="1" applyBorder="1" applyAlignment="1">
      <alignment horizontal="center" vertical="center" wrapText="1" shrinkToFit="1"/>
    </xf>
    <xf numFmtId="0" fontId="30" fillId="3" borderId="34" xfId="0" applyFont="1" applyFill="1" applyBorder="1" applyAlignment="1">
      <alignment horizontal="center" vertical="center" wrapText="1" shrinkToFit="1"/>
    </xf>
    <xf numFmtId="0" fontId="31" fillId="0" borderId="21" xfId="0" applyFont="1" applyBorder="1" applyAlignment="1">
      <alignment/>
    </xf>
    <xf numFmtId="0" fontId="16" fillId="7" borderId="25" xfId="0" applyFont="1" applyFill="1" applyBorder="1" applyAlignment="1">
      <alignment horizontal="left" vertical="center" shrinkToFit="1"/>
    </xf>
    <xf numFmtId="0" fontId="16" fillId="7" borderId="4" xfId="0" applyFont="1" applyFill="1" applyBorder="1" applyAlignment="1">
      <alignment horizontal="left" vertical="center" shrinkToFit="1"/>
    </xf>
    <xf numFmtId="0" fontId="32" fillId="7" borderId="4" xfId="0" applyFont="1" applyFill="1" applyBorder="1" applyAlignment="1">
      <alignment horizontal="left" vertical="center" shrinkToFit="1"/>
    </xf>
    <xf numFmtId="0" fontId="16" fillId="7" borderId="26" xfId="0" applyFont="1" applyFill="1" applyBorder="1" applyAlignment="1">
      <alignment horizontal="left" vertical="center" shrinkToFit="1"/>
    </xf>
    <xf numFmtId="0" fontId="16" fillId="7" borderId="27" xfId="0" applyFont="1" applyFill="1" applyBorder="1" applyAlignment="1">
      <alignment horizontal="left" vertical="center" shrinkToFit="1"/>
    </xf>
    <xf numFmtId="0" fontId="30" fillId="3" borderId="1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right" vertical="center" shrinkToFit="1"/>
    </xf>
    <xf numFmtId="178" fontId="16" fillId="0" borderId="20" xfId="0" applyNumberFormat="1" applyFont="1" applyFill="1" applyBorder="1" applyAlignment="1">
      <alignment horizontal="right" vertical="center" shrinkToFit="1"/>
    </xf>
    <xf numFmtId="0" fontId="16" fillId="0" borderId="16" xfId="0" applyFont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right" vertical="center" shrinkToFit="1"/>
    </xf>
    <xf numFmtId="178" fontId="16" fillId="0" borderId="24" xfId="0" applyNumberFormat="1" applyFont="1" applyFill="1" applyBorder="1" applyAlignment="1">
      <alignment horizontal="right" vertical="center" shrinkToFit="1"/>
    </xf>
    <xf numFmtId="0" fontId="16" fillId="0" borderId="12" xfId="0" applyFont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right" vertical="center" shrinkToFit="1"/>
    </xf>
    <xf numFmtId="3" fontId="32" fillId="0" borderId="13" xfId="0" applyNumberFormat="1" applyFont="1" applyFill="1" applyBorder="1" applyAlignment="1">
      <alignment horizontal="right" vertical="center" shrinkToFit="1"/>
    </xf>
    <xf numFmtId="178" fontId="16" fillId="0" borderId="14" xfId="0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right" vertical="center" shrinkToFit="1"/>
    </xf>
    <xf numFmtId="178" fontId="16" fillId="0" borderId="19" xfId="0" applyNumberFormat="1" applyFont="1" applyFill="1" applyBorder="1" applyAlignment="1">
      <alignment horizontal="right" vertical="center" shrinkToFit="1"/>
    </xf>
    <xf numFmtId="192" fontId="30" fillId="0" borderId="8" xfId="18" applyNumberFormat="1" applyFont="1" applyFill="1" applyBorder="1" applyAlignment="1">
      <alignment horizontal="right" vertical="center" shrinkToFit="1"/>
    </xf>
    <xf numFmtId="192" fontId="30" fillId="0" borderId="4" xfId="18" applyNumberFormat="1" applyFont="1" applyFill="1" applyBorder="1" applyAlignment="1">
      <alignment horizontal="right" vertical="center" shrinkToFit="1"/>
    </xf>
    <xf numFmtId="192" fontId="30" fillId="0" borderId="35" xfId="18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 vertical="center"/>
    </xf>
    <xf numFmtId="41" fontId="30" fillId="0" borderId="36" xfId="18" applyNumberFormat="1" applyFont="1" applyFill="1" applyBorder="1" applyAlignment="1">
      <alignment vertical="center" wrapText="1"/>
    </xf>
    <xf numFmtId="41" fontId="30" fillId="7" borderId="36" xfId="18" applyNumberFormat="1" applyFont="1" applyFill="1" applyBorder="1" applyAlignment="1">
      <alignment vertical="center" wrapText="1"/>
    </xf>
    <xf numFmtId="0" fontId="30" fillId="0" borderId="37" xfId="0" applyFont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right" vertical="center" shrinkToFit="1"/>
    </xf>
    <xf numFmtId="178" fontId="30" fillId="0" borderId="30" xfId="0" applyNumberFormat="1" applyFont="1" applyFill="1" applyBorder="1" applyAlignment="1">
      <alignment horizontal="right" vertical="center" shrinkToFit="1"/>
    </xf>
    <xf numFmtId="0" fontId="30" fillId="0" borderId="15" xfId="0" applyFont="1" applyBorder="1" applyAlignment="1">
      <alignment horizontal="center" vertical="center" wrapText="1"/>
    </xf>
    <xf numFmtId="3" fontId="30" fillId="0" borderId="8" xfId="0" applyNumberFormat="1" applyFont="1" applyFill="1" applyBorder="1" applyAlignment="1">
      <alignment horizontal="right" vertical="center" shrinkToFit="1"/>
    </xf>
    <xf numFmtId="178" fontId="30" fillId="0" borderId="20" xfId="0" applyNumberFormat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right"/>
    </xf>
    <xf numFmtId="187" fontId="30" fillId="0" borderId="8" xfId="0" applyNumberFormat="1" applyFont="1" applyFill="1" applyBorder="1" applyAlignment="1">
      <alignment horizontal="right" vertical="center" shrinkToFit="1"/>
    </xf>
    <xf numFmtId="187" fontId="16" fillId="0" borderId="11" xfId="0" applyNumberFormat="1" applyFont="1" applyFill="1" applyBorder="1" applyAlignment="1">
      <alignment horizontal="right" vertical="center" shrinkToFit="1"/>
    </xf>
    <xf numFmtId="187" fontId="16" fillId="0" borderId="10" xfId="0" applyNumberFormat="1" applyFont="1" applyFill="1" applyBorder="1" applyAlignment="1">
      <alignment horizontal="right" vertical="center" shrinkToFit="1"/>
    </xf>
    <xf numFmtId="187" fontId="16" fillId="0" borderId="11" xfId="18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176" fontId="30" fillId="3" borderId="38" xfId="0" applyNumberFormat="1" applyFont="1" applyFill="1" applyBorder="1" applyAlignment="1">
      <alignment horizontal="center" vertical="center" shrinkToFit="1"/>
    </xf>
    <xf numFmtId="176" fontId="30" fillId="3" borderId="39" xfId="0" applyNumberFormat="1" applyFont="1" applyFill="1" applyBorder="1" applyAlignment="1">
      <alignment horizontal="center" vertical="center" shrinkToFit="1"/>
    </xf>
    <xf numFmtId="176" fontId="30" fillId="3" borderId="40" xfId="0" applyNumberFormat="1" applyFont="1" applyFill="1" applyBorder="1" applyAlignment="1">
      <alignment horizontal="center" vertical="center" shrinkToFit="1"/>
    </xf>
    <xf numFmtId="176" fontId="30" fillId="3" borderId="41" xfId="0" applyNumberFormat="1" applyFont="1" applyFill="1" applyBorder="1" applyAlignment="1">
      <alignment horizontal="center" vertical="center" shrinkToFit="1"/>
    </xf>
    <xf numFmtId="0" fontId="30" fillId="3" borderId="42" xfId="0" applyFont="1" applyFill="1" applyBorder="1" applyAlignment="1">
      <alignment horizontal="center" vertical="center"/>
    </xf>
    <xf numFmtId="0" fontId="30" fillId="3" borderId="43" xfId="0" applyFont="1" applyFill="1" applyBorder="1" applyAlignment="1">
      <alignment horizontal="center" vertical="center"/>
    </xf>
    <xf numFmtId="0" fontId="30" fillId="3" borderId="43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30" fillId="3" borderId="45" xfId="0" applyFont="1" applyFill="1" applyBorder="1" applyAlignment="1">
      <alignment horizontal="center" vertical="center" wrapText="1"/>
    </xf>
    <xf numFmtId="0" fontId="30" fillId="3" borderId="46" xfId="0" applyFont="1" applyFill="1" applyBorder="1" applyAlignment="1">
      <alignment horizontal="center" vertical="center" wrapText="1"/>
    </xf>
    <xf numFmtId="0" fontId="30" fillId="3" borderId="47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/>
    </xf>
    <xf numFmtId="0" fontId="30" fillId="3" borderId="29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 wrapText="1"/>
    </xf>
    <xf numFmtId="0" fontId="16" fillId="0" borderId="49" xfId="0" applyFont="1" applyFill="1" applyBorder="1" applyAlignment="1">
      <alignment vertical="center" wrapText="1"/>
    </xf>
    <xf numFmtId="0" fontId="16" fillId="0" borderId="5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6" fillId="0" borderId="54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30" fillId="0" borderId="51" xfId="0" applyFont="1" applyBorder="1" applyAlignment="1">
      <alignment horizontal="center" vertical="center" shrinkToFit="1"/>
    </xf>
    <xf numFmtId="0" fontId="30" fillId="0" borderId="52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3" fontId="30" fillId="0" borderId="55" xfId="0" applyNumberFormat="1" applyFont="1" applyFill="1" applyBorder="1" applyAlignment="1">
      <alignment horizontal="right" vertical="center" shrinkToFit="1"/>
    </xf>
    <xf numFmtId="3" fontId="30" fillId="0" borderId="53" xfId="0" applyNumberFormat="1" applyFont="1" applyFill="1" applyBorder="1" applyAlignment="1">
      <alignment horizontal="right" vertical="center" shrinkToFit="1"/>
    </xf>
    <xf numFmtId="178" fontId="30" fillId="0" borderId="55" xfId="0" applyNumberFormat="1" applyFont="1" applyFill="1" applyBorder="1" applyAlignment="1">
      <alignment horizontal="right" vertical="center" shrinkToFit="1"/>
    </xf>
    <xf numFmtId="178" fontId="30" fillId="0" borderId="56" xfId="0" applyNumberFormat="1" applyFont="1" applyFill="1" applyBorder="1" applyAlignment="1">
      <alignment horizontal="right" vertical="center" shrinkToFit="1"/>
    </xf>
    <xf numFmtId="0" fontId="16" fillId="7" borderId="28" xfId="0" applyFont="1" applyFill="1" applyBorder="1" applyAlignment="1">
      <alignment horizontal="left" vertical="center" wrapText="1"/>
    </xf>
    <xf numFmtId="0" fontId="16" fillId="7" borderId="57" xfId="0" applyFont="1" applyFill="1" applyBorder="1" applyAlignment="1">
      <alignment horizontal="left" vertical="center" wrapText="1"/>
    </xf>
    <xf numFmtId="0" fontId="16" fillId="7" borderId="29" xfId="0" applyFont="1" applyFill="1" applyBorder="1" applyAlignment="1">
      <alignment horizontal="left" vertical="center" wrapText="1"/>
    </xf>
    <xf numFmtId="3" fontId="16" fillId="7" borderId="28" xfId="0" applyNumberFormat="1" applyFont="1" applyFill="1" applyBorder="1" applyAlignment="1">
      <alignment horizontal="right" vertical="center" shrinkToFit="1"/>
    </xf>
    <xf numFmtId="3" fontId="16" fillId="7" borderId="29" xfId="0" applyNumberFormat="1" applyFont="1" applyFill="1" applyBorder="1" applyAlignment="1">
      <alignment horizontal="right" vertical="center" shrinkToFit="1"/>
    </xf>
    <xf numFmtId="178" fontId="16" fillId="0" borderId="28" xfId="0" applyNumberFormat="1" applyFont="1" applyFill="1" applyBorder="1" applyAlignment="1">
      <alignment horizontal="right" vertical="center" shrinkToFit="1"/>
    </xf>
    <xf numFmtId="178" fontId="16" fillId="0" borderId="58" xfId="0" applyNumberFormat="1" applyFont="1" applyFill="1" applyBorder="1" applyAlignment="1">
      <alignment horizontal="right" vertical="center" shrinkToFit="1"/>
    </xf>
    <xf numFmtId="0" fontId="16" fillId="7" borderId="22" xfId="0" applyFont="1" applyFill="1" applyBorder="1" applyAlignment="1">
      <alignment horizontal="left" vertical="center" wrapText="1" shrinkToFit="1"/>
    </xf>
    <xf numFmtId="0" fontId="16" fillId="7" borderId="2" xfId="0" applyFont="1" applyFill="1" applyBorder="1" applyAlignment="1">
      <alignment horizontal="left" vertical="center" wrapText="1" shrinkToFit="1"/>
    </xf>
    <xf numFmtId="0" fontId="16" fillId="7" borderId="23" xfId="0" applyFont="1" applyFill="1" applyBorder="1" applyAlignment="1">
      <alignment horizontal="left" vertical="center" wrapText="1" shrinkToFit="1"/>
    </xf>
    <xf numFmtId="3" fontId="16" fillId="0" borderId="22" xfId="0" applyNumberFormat="1" applyFont="1" applyFill="1" applyBorder="1" applyAlignment="1">
      <alignment horizontal="right" vertical="center" shrinkToFit="1"/>
    </xf>
    <xf numFmtId="3" fontId="16" fillId="0" borderId="23" xfId="0" applyNumberFormat="1" applyFont="1" applyFill="1" applyBorder="1" applyAlignment="1">
      <alignment horizontal="right" vertical="center" shrinkToFit="1"/>
    </xf>
    <xf numFmtId="178" fontId="16" fillId="0" borderId="22" xfId="0" applyNumberFormat="1" applyFont="1" applyFill="1" applyBorder="1" applyAlignment="1">
      <alignment horizontal="right" vertical="center" shrinkToFit="1"/>
    </xf>
    <xf numFmtId="178" fontId="16" fillId="0" borderId="59" xfId="0" applyNumberFormat="1" applyFont="1" applyFill="1" applyBorder="1" applyAlignment="1">
      <alignment horizontal="right" vertical="center" shrinkToFit="1"/>
    </xf>
    <xf numFmtId="0" fontId="16" fillId="7" borderId="22" xfId="0" applyFont="1" applyFill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/>
    </xf>
    <xf numFmtId="0" fontId="16" fillId="7" borderId="23" xfId="0" applyFont="1" applyFill="1" applyBorder="1" applyAlignment="1">
      <alignment horizontal="left" vertical="center"/>
    </xf>
    <xf numFmtId="0" fontId="16" fillId="7" borderId="22" xfId="0" applyFont="1" applyFill="1" applyBorder="1" applyAlignment="1">
      <alignment horizontal="left" vertical="center" shrinkToFit="1"/>
    </xf>
    <xf numFmtId="0" fontId="16" fillId="7" borderId="2" xfId="0" applyFont="1" applyFill="1" applyBorder="1" applyAlignment="1">
      <alignment horizontal="left" vertical="center" shrinkToFit="1"/>
    </xf>
    <xf numFmtId="0" fontId="16" fillId="7" borderId="23" xfId="0" applyFont="1" applyFill="1" applyBorder="1" applyAlignment="1">
      <alignment horizontal="left" vertical="center" shrinkToFit="1"/>
    </xf>
    <xf numFmtId="0" fontId="32" fillId="7" borderId="22" xfId="0" applyFont="1" applyFill="1" applyBorder="1" applyAlignment="1">
      <alignment horizontal="left" vertical="center" shrinkToFit="1"/>
    </xf>
    <xf numFmtId="0" fontId="32" fillId="7" borderId="2" xfId="0" applyFont="1" applyFill="1" applyBorder="1" applyAlignment="1">
      <alignment horizontal="left" vertical="center" shrinkToFit="1"/>
    </xf>
    <xf numFmtId="0" fontId="32" fillId="7" borderId="23" xfId="0" applyFont="1" applyFill="1" applyBorder="1" applyAlignment="1">
      <alignment horizontal="left" vertical="center" shrinkToFit="1"/>
    </xf>
    <xf numFmtId="0" fontId="32" fillId="7" borderId="22" xfId="0" applyFont="1" applyFill="1" applyBorder="1" applyAlignment="1">
      <alignment horizontal="left" vertical="center" wrapText="1"/>
    </xf>
    <xf numFmtId="0" fontId="32" fillId="7" borderId="2" xfId="0" applyFont="1" applyFill="1" applyBorder="1" applyAlignment="1">
      <alignment horizontal="left" vertical="center" wrapText="1"/>
    </xf>
    <xf numFmtId="0" fontId="32" fillId="7" borderId="23" xfId="0" applyFont="1" applyFill="1" applyBorder="1" applyAlignment="1">
      <alignment horizontal="left" vertical="center" wrapText="1"/>
    </xf>
    <xf numFmtId="3" fontId="16" fillId="7" borderId="22" xfId="0" applyNumberFormat="1" applyFont="1" applyFill="1" applyBorder="1" applyAlignment="1">
      <alignment horizontal="right" vertical="center" shrinkToFit="1"/>
    </xf>
    <xf numFmtId="3" fontId="16" fillId="7" borderId="23" xfId="0" applyNumberFormat="1" applyFont="1" applyFill="1" applyBorder="1" applyAlignment="1">
      <alignment horizontal="right" vertical="center" shrinkToFit="1"/>
    </xf>
    <xf numFmtId="3" fontId="32" fillId="7" borderId="22" xfId="0" applyNumberFormat="1" applyFont="1" applyFill="1" applyBorder="1" applyAlignment="1">
      <alignment horizontal="right" vertical="center" shrinkToFit="1"/>
    </xf>
    <xf numFmtId="3" fontId="32" fillId="7" borderId="23" xfId="0" applyNumberFormat="1" applyFont="1" applyFill="1" applyBorder="1" applyAlignment="1">
      <alignment horizontal="right" vertical="center" shrinkToFit="1"/>
    </xf>
    <xf numFmtId="0" fontId="32" fillId="7" borderId="22" xfId="0" applyFont="1" applyFill="1" applyBorder="1" applyAlignment="1">
      <alignment horizontal="left" vertical="center" wrapText="1" shrinkToFit="1"/>
    </xf>
    <xf numFmtId="0" fontId="32" fillId="7" borderId="2" xfId="0" applyFont="1" applyFill="1" applyBorder="1" applyAlignment="1">
      <alignment horizontal="left" vertical="center" wrapText="1" shrinkToFit="1"/>
    </xf>
    <xf numFmtId="0" fontId="32" fillId="7" borderId="23" xfId="0" applyFont="1" applyFill="1" applyBorder="1" applyAlignment="1">
      <alignment horizontal="left" vertical="center" wrapText="1" shrinkToFit="1"/>
    </xf>
    <xf numFmtId="0" fontId="32" fillId="7" borderId="22" xfId="0" applyFont="1" applyFill="1" applyBorder="1" applyAlignment="1">
      <alignment horizontal="left" vertical="center"/>
    </xf>
    <xf numFmtId="0" fontId="32" fillId="7" borderId="2" xfId="0" applyFont="1" applyFill="1" applyBorder="1" applyAlignment="1">
      <alignment horizontal="left" vertical="center"/>
    </xf>
    <xf numFmtId="0" fontId="32" fillId="7" borderId="23" xfId="0" applyFont="1" applyFill="1" applyBorder="1" applyAlignment="1">
      <alignment horizontal="left" vertical="center"/>
    </xf>
    <xf numFmtId="3" fontId="16" fillId="0" borderId="59" xfId="0" applyNumberFormat="1" applyFont="1" applyFill="1" applyBorder="1" applyAlignment="1">
      <alignment horizontal="right" vertical="center" shrinkToFit="1"/>
    </xf>
    <xf numFmtId="0" fontId="16" fillId="7" borderId="48" xfId="0" applyFont="1" applyFill="1" applyBorder="1" applyAlignment="1">
      <alignment horizontal="left" vertical="center" wrapText="1" shrinkToFit="1"/>
    </xf>
    <xf numFmtId="0" fontId="16" fillId="7" borderId="49" xfId="0" applyFont="1" applyFill="1" applyBorder="1" applyAlignment="1">
      <alignment horizontal="left" vertical="center" wrapText="1" shrinkToFit="1"/>
    </xf>
    <xf numFmtId="0" fontId="16" fillId="7" borderId="50" xfId="0" applyFont="1" applyFill="1" applyBorder="1" applyAlignment="1">
      <alignment horizontal="left" vertical="center" wrapText="1" shrinkToFit="1"/>
    </xf>
    <xf numFmtId="3" fontId="16" fillId="0" borderId="60" xfId="0" applyNumberFormat="1" applyFont="1" applyFill="1" applyBorder="1" applyAlignment="1">
      <alignment horizontal="right" vertical="center" shrinkToFit="1"/>
    </xf>
    <xf numFmtId="3" fontId="16" fillId="0" borderId="50" xfId="0" applyNumberFormat="1" applyFont="1" applyFill="1" applyBorder="1" applyAlignment="1">
      <alignment horizontal="right" vertical="center" shrinkToFit="1"/>
    </xf>
    <xf numFmtId="178" fontId="16" fillId="0" borderId="60" xfId="0" applyNumberFormat="1" applyFont="1" applyFill="1" applyBorder="1" applyAlignment="1">
      <alignment horizontal="right" vertical="center" shrinkToFit="1"/>
    </xf>
    <xf numFmtId="178" fontId="16" fillId="0" borderId="61" xfId="0" applyNumberFormat="1" applyFont="1" applyFill="1" applyBorder="1" applyAlignment="1">
      <alignment horizontal="right" vertical="center" shrinkToFit="1"/>
    </xf>
    <xf numFmtId="0" fontId="30" fillId="3" borderId="33" xfId="0" applyFont="1" applyFill="1" applyBorder="1" applyAlignment="1">
      <alignment horizontal="center" vertical="center" wrapText="1" shrinkToFit="1"/>
    </xf>
    <xf numFmtId="0" fontId="30" fillId="3" borderId="62" xfId="0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left" vertical="center"/>
    </xf>
    <xf numFmtId="0" fontId="16" fillId="0" borderId="52" xfId="0" applyFont="1" applyBorder="1" applyAlignment="1">
      <alignment horizontal="right"/>
    </xf>
    <xf numFmtId="0" fontId="30" fillId="3" borderId="34" xfId="0" applyFont="1" applyFill="1" applyBorder="1" applyAlignment="1">
      <alignment horizontal="center" vertical="center" wrapText="1" shrinkToFit="1"/>
    </xf>
    <xf numFmtId="0" fontId="30" fillId="3" borderId="63" xfId="0" applyFont="1" applyFill="1" applyBorder="1" applyAlignment="1">
      <alignment horizontal="center" vertical="center" wrapText="1" shrinkToFit="1"/>
    </xf>
    <xf numFmtId="0" fontId="16" fillId="0" borderId="43" xfId="0" applyFont="1" applyBorder="1" applyAlignment="1">
      <alignment horizontal="center" vertical="center" wrapText="1"/>
    </xf>
    <xf numFmtId="0" fontId="30" fillId="3" borderId="42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0" fillId="3" borderId="40" xfId="0" applyFont="1" applyFill="1" applyBorder="1" applyAlignment="1">
      <alignment horizontal="center" vertical="center" wrapText="1"/>
    </xf>
    <xf numFmtId="0" fontId="30" fillId="3" borderId="39" xfId="0" applyFont="1" applyFill="1" applyBorder="1" applyAlignment="1">
      <alignment horizontal="center" vertical="center" wrapText="1"/>
    </xf>
    <xf numFmtId="0" fontId="30" fillId="3" borderId="64" xfId="0" applyFont="1" applyFill="1" applyBorder="1" applyAlignment="1">
      <alignment horizontal="center" vertical="center" wrapText="1"/>
    </xf>
  </cellXfs>
  <cellStyles count="24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_1202" xfId="21"/>
    <cellStyle name="Currency" xfId="22"/>
    <cellStyle name="Currency [0]" xfId="23"/>
    <cellStyle name="표준_kc-elec system check list" xfId="24"/>
    <cellStyle name="Hyperlink" xfId="25"/>
    <cellStyle name="AeE­ [0]_INQUIRY ¿μ¾÷AßAø " xfId="26"/>
    <cellStyle name="AeE­_INQUIRY ¿μ¾÷AßAø " xfId="27"/>
    <cellStyle name="AÞ¸¶ [0]_INQUIRY ¿μ¾÷AßAø " xfId="28"/>
    <cellStyle name="AÞ¸¶_INQUIRY ¿μ¾÷AßAø " xfId="29"/>
    <cellStyle name="C￥AØ_¿μ¾÷CoE² " xfId="30"/>
    <cellStyle name="Comma [0]_ SG&amp;A Bridge " xfId="31"/>
    <cellStyle name="Comma_ SG&amp;A Bridge " xfId="32"/>
    <cellStyle name="Currency [0]_ SG&amp;A Bridge " xfId="33"/>
    <cellStyle name="Currency_ SG&amp;A Bridge " xfId="34"/>
    <cellStyle name="Header1" xfId="35"/>
    <cellStyle name="Header2" xfId="36"/>
    <cellStyle name="Normal_ SG&amp;A Bridge 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SheetLayoutView="90" workbookViewId="0" topLeftCell="A1">
      <selection activeCell="A12" sqref="A12:N12"/>
    </sheetView>
  </sheetViews>
  <sheetFormatPr defaultColWidth="8.88671875" defaultRowHeight="13.5"/>
  <sheetData>
    <row r="1" spans="1:14" s="36" customFormat="1" ht="30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36" customFormat="1" ht="30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36" customFormat="1" ht="74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36" customFormat="1" ht="37.5" customHeight="1">
      <c r="A4" s="140" t="s">
        <v>140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39" customFormat="1" ht="49.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36" customFormat="1" ht="30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36" customFormat="1" ht="30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s="36" customFormat="1" ht="30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36" customFormat="1" ht="30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s="36" customFormat="1" ht="30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s="36" customFormat="1" ht="30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s="36" customFormat="1" ht="30" customHeight="1">
      <c r="A12" s="141" t="s">
        <v>138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s="36" customFormat="1" ht="30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s="36" customFormat="1" ht="30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</sheetData>
  <sheetProtection selectLockedCells="1" selectUnlockedCells="1"/>
  <mergeCells count="2">
    <mergeCell ref="A4:N4"/>
    <mergeCell ref="A12:N12"/>
  </mergeCells>
  <printOptions/>
  <pageMargins left="0.75" right="0.75" top="1" bottom="1" header="0.5" footer="0.5"/>
  <pageSetup firstPageNumber="19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90" zoomScaleNormal="70" zoomScaleSheetLayoutView="90" workbookViewId="0" topLeftCell="A1">
      <selection activeCell="C19" sqref="C19:E19"/>
    </sheetView>
  </sheetViews>
  <sheetFormatPr defaultColWidth="8.88671875" defaultRowHeight="13.5"/>
  <cols>
    <col min="1" max="1" width="6.77734375" style="14" customWidth="1"/>
    <col min="2" max="2" width="23.5546875" style="14" customWidth="1"/>
    <col min="3" max="3" width="19.77734375" style="14" customWidth="1"/>
    <col min="4" max="4" width="18.10546875" style="14" customWidth="1"/>
    <col min="5" max="5" width="18.77734375" style="14" customWidth="1"/>
    <col min="6" max="6" width="21.10546875" style="14" customWidth="1"/>
    <col min="7" max="7" width="16.3359375" style="14" customWidth="1"/>
    <col min="8" max="8" width="6.5546875" style="14" hidden="1" customWidth="1"/>
    <col min="9" max="16384" width="8.88671875" style="14" customWidth="1"/>
  </cols>
  <sheetData>
    <row r="1" spans="1:7" ht="37.5" customHeight="1">
      <c r="A1" s="142" t="s">
        <v>140</v>
      </c>
      <c r="B1" s="142"/>
      <c r="C1" s="142"/>
      <c r="D1" s="142"/>
      <c r="E1" s="142"/>
      <c r="F1" s="142"/>
      <c r="G1" s="142"/>
    </row>
    <row r="2" ht="8.25" customHeight="1"/>
    <row r="3" spans="1:3" ht="22.5" customHeight="1">
      <c r="A3" s="137" t="s">
        <v>40</v>
      </c>
      <c r="B3" s="137"/>
      <c r="C3" s="137"/>
    </row>
    <row r="4" ht="5.25" customHeight="1"/>
    <row r="5" ht="22.5" customHeight="1">
      <c r="A5" s="15" t="s">
        <v>44</v>
      </c>
    </row>
    <row r="6" s="16" customFormat="1" ht="22.5" customHeight="1">
      <c r="B6" s="16" t="s">
        <v>57</v>
      </c>
    </row>
    <row r="7" s="16" customFormat="1" ht="22.5" customHeight="1">
      <c r="B7" s="16" t="s">
        <v>58</v>
      </c>
    </row>
    <row r="8" s="16" customFormat="1" ht="22.5" customHeight="1">
      <c r="B8" s="16" t="s">
        <v>59</v>
      </c>
    </row>
    <row r="9" ht="5.25" customHeight="1"/>
    <row r="10" ht="22.5" customHeight="1">
      <c r="A10" s="15" t="s">
        <v>18</v>
      </c>
    </row>
    <row r="11" s="16" customFormat="1" ht="22.5" customHeight="1">
      <c r="B11" s="16" t="s">
        <v>60</v>
      </c>
    </row>
    <row r="12" s="16" customFormat="1" ht="22.5" customHeight="1">
      <c r="B12" s="16" t="s">
        <v>51</v>
      </c>
    </row>
    <row r="13" s="16" customFormat="1" ht="22.5" customHeight="1">
      <c r="B13" s="16" t="s">
        <v>61</v>
      </c>
    </row>
    <row r="14" s="16" customFormat="1" ht="22.5" customHeight="1">
      <c r="B14" s="16" t="s">
        <v>62</v>
      </c>
    </row>
    <row r="15" s="16" customFormat="1" ht="7.5" customHeight="1"/>
    <row r="16" ht="23.25" customHeight="1">
      <c r="A16" s="15" t="s">
        <v>19</v>
      </c>
    </row>
    <row r="17" ht="23.25" customHeight="1">
      <c r="B17" s="16" t="s">
        <v>41</v>
      </c>
    </row>
    <row r="18" spans="2:7" ht="18" customHeight="1">
      <c r="B18" s="16"/>
      <c r="G18" s="48" t="s">
        <v>56</v>
      </c>
    </row>
    <row r="19" spans="2:8" ht="19.5" customHeight="1">
      <c r="B19" s="145" t="s">
        <v>52</v>
      </c>
      <c r="C19" s="138" t="s">
        <v>53</v>
      </c>
      <c r="D19" s="139"/>
      <c r="E19" s="146"/>
      <c r="F19" s="145" t="s">
        <v>54</v>
      </c>
      <c r="G19" s="143" t="s">
        <v>42</v>
      </c>
      <c r="H19" s="17"/>
    </row>
    <row r="20" spans="2:8" ht="19.5" customHeight="1">
      <c r="B20" s="144"/>
      <c r="C20" s="18" t="s">
        <v>15</v>
      </c>
      <c r="D20" s="18" t="s">
        <v>16</v>
      </c>
      <c r="E20" s="18" t="s">
        <v>17</v>
      </c>
      <c r="F20" s="144"/>
      <c r="G20" s="144"/>
      <c r="H20" s="17"/>
    </row>
    <row r="21" spans="2:8" ht="30" customHeight="1">
      <c r="B21" s="46">
        <v>24920</v>
      </c>
      <c r="C21" s="46">
        <v>780</v>
      </c>
      <c r="D21" s="46">
        <v>0</v>
      </c>
      <c r="E21" s="46">
        <f>C21-D21</f>
        <v>780</v>
      </c>
      <c r="F21" s="46">
        <f>B21+E21</f>
        <v>25700</v>
      </c>
      <c r="G21" s="47"/>
      <c r="H21" s="17"/>
    </row>
    <row r="22" spans="1:7" ht="22.5" customHeight="1">
      <c r="A22" s="42"/>
      <c r="B22" s="16" t="s">
        <v>63</v>
      </c>
      <c r="G22" s="43"/>
    </row>
    <row r="23" ht="22.5" customHeight="1">
      <c r="B23" s="16" t="s">
        <v>64</v>
      </c>
    </row>
    <row r="24" ht="22.5" customHeight="1">
      <c r="B24" s="16" t="s">
        <v>65</v>
      </c>
    </row>
    <row r="25" ht="23.25" customHeight="1">
      <c r="B25" s="16"/>
    </row>
    <row r="26" ht="23.25" customHeight="1">
      <c r="B26" s="16"/>
    </row>
    <row r="27" ht="15" customHeight="1"/>
  </sheetData>
  <mergeCells count="6">
    <mergeCell ref="A1:G1"/>
    <mergeCell ref="G19:G20"/>
    <mergeCell ref="B19:B20"/>
    <mergeCell ref="A3:C3"/>
    <mergeCell ref="C19:E19"/>
    <mergeCell ref="F19:F20"/>
  </mergeCells>
  <printOptions/>
  <pageMargins left="0.75" right="0.52" top="1" bottom="0.8" header="0.5" footer="0.5"/>
  <pageSetup firstPageNumber="21" useFirstPageNumber="1" horizontalDpi="600" verticalDpi="600" orientation="landscape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workbookViewId="0" topLeftCell="A1">
      <selection activeCell="F14" sqref="F14"/>
    </sheetView>
  </sheetViews>
  <sheetFormatPr defaultColWidth="8.88671875" defaultRowHeight="13.5"/>
  <cols>
    <col min="1" max="1" width="18.5546875" style="14" customWidth="1"/>
    <col min="2" max="2" width="14.88671875" style="14" customWidth="1"/>
    <col min="3" max="3" width="14.99609375" style="14" customWidth="1"/>
    <col min="4" max="4" width="15.10546875" style="14" customWidth="1"/>
    <col min="5" max="5" width="20.10546875" style="14" customWidth="1"/>
    <col min="6" max="6" width="15.21484375" style="14" customWidth="1"/>
    <col min="7" max="7" width="14.10546875" style="14" customWidth="1"/>
    <col min="8" max="8" width="14.99609375" style="14" customWidth="1"/>
    <col min="9" max="16384" width="8.88671875" style="14" customWidth="1"/>
  </cols>
  <sheetData>
    <row r="1" spans="1:4" ht="16.5" customHeight="1">
      <c r="A1" s="137" t="s">
        <v>43</v>
      </c>
      <c r="B1" s="137"/>
      <c r="C1" s="137"/>
      <c r="D1" s="137"/>
    </row>
    <row r="2" spans="1:4" ht="14.25" customHeight="1">
      <c r="A2" s="19"/>
      <c r="B2" s="19"/>
      <c r="C2" s="19"/>
      <c r="D2" s="19"/>
    </row>
    <row r="3" spans="1:4" ht="19.5" customHeight="1">
      <c r="A3" s="20" t="s">
        <v>20</v>
      </c>
      <c r="B3" s="19"/>
      <c r="C3" s="19"/>
      <c r="D3" s="19"/>
    </row>
    <row r="4" ht="15" customHeight="1" thickBot="1">
      <c r="H4" s="48" t="s">
        <v>38</v>
      </c>
    </row>
    <row r="5" spans="1:8" s="21" customFormat="1" ht="35.25" customHeight="1">
      <c r="A5" s="147" t="s">
        <v>134</v>
      </c>
      <c r="B5" s="148"/>
      <c r="C5" s="148"/>
      <c r="D5" s="148"/>
      <c r="E5" s="149" t="s">
        <v>135</v>
      </c>
      <c r="F5" s="148"/>
      <c r="G5" s="148"/>
      <c r="H5" s="150"/>
    </row>
    <row r="6" spans="1:8" s="21" customFormat="1" ht="48.75" customHeight="1" thickBot="1">
      <c r="A6" s="49" t="s">
        <v>0</v>
      </c>
      <c r="B6" s="50" t="s">
        <v>45</v>
      </c>
      <c r="C6" s="50" t="s">
        <v>46</v>
      </c>
      <c r="D6" s="50" t="s">
        <v>47</v>
      </c>
      <c r="E6" s="51" t="s">
        <v>0</v>
      </c>
      <c r="F6" s="50" t="s">
        <v>48</v>
      </c>
      <c r="G6" s="50" t="s">
        <v>49</v>
      </c>
      <c r="H6" s="52" t="s">
        <v>47</v>
      </c>
    </row>
    <row r="7" spans="1:8" s="22" customFormat="1" ht="47.25" customHeight="1" thickTop="1">
      <c r="A7" s="53" t="s">
        <v>1</v>
      </c>
      <c r="B7" s="120">
        <f>SUM(B8:B15)</f>
        <v>24920</v>
      </c>
      <c r="C7" s="120">
        <f>SUM(C8:C15)</f>
        <v>25700</v>
      </c>
      <c r="D7" s="121">
        <f>SUM(C7-B7)</f>
        <v>780</v>
      </c>
      <c r="E7" s="54" t="s">
        <v>128</v>
      </c>
      <c r="F7" s="120">
        <f>SUM(F8:F15)</f>
        <v>24920</v>
      </c>
      <c r="G7" s="120">
        <f>SUM(G8:G15)</f>
        <v>25700</v>
      </c>
      <c r="H7" s="122">
        <f>G7-F7</f>
        <v>780</v>
      </c>
    </row>
    <row r="8" spans="1:8" s="16" customFormat="1" ht="36" customHeight="1">
      <c r="A8" s="55" t="s">
        <v>72</v>
      </c>
      <c r="B8" s="56"/>
      <c r="C8" s="56"/>
      <c r="D8" s="57"/>
      <c r="E8" s="58" t="s">
        <v>79</v>
      </c>
      <c r="F8" s="59"/>
      <c r="G8" s="59"/>
      <c r="H8" s="60"/>
    </row>
    <row r="9" spans="1:8" s="16" customFormat="1" ht="36" customHeight="1">
      <c r="A9" s="55" t="s">
        <v>73</v>
      </c>
      <c r="B9" s="56"/>
      <c r="C9" s="56"/>
      <c r="D9" s="57"/>
      <c r="E9" s="58" t="s">
        <v>80</v>
      </c>
      <c r="F9" s="59"/>
      <c r="G9" s="59"/>
      <c r="H9" s="60"/>
    </row>
    <row r="10" spans="1:8" s="16" customFormat="1" ht="36" customHeight="1">
      <c r="A10" s="55" t="s">
        <v>74</v>
      </c>
      <c r="B10" s="56"/>
      <c r="C10" s="56"/>
      <c r="D10" s="57"/>
      <c r="E10" s="58" t="s">
        <v>81</v>
      </c>
      <c r="F10" s="59"/>
      <c r="G10" s="59"/>
      <c r="H10" s="60"/>
    </row>
    <row r="11" spans="1:8" s="16" customFormat="1" ht="36" customHeight="1">
      <c r="A11" s="55" t="s">
        <v>75</v>
      </c>
      <c r="B11" s="56"/>
      <c r="C11" s="56"/>
      <c r="D11" s="57"/>
      <c r="E11" s="58" t="s">
        <v>82</v>
      </c>
      <c r="F11" s="59"/>
      <c r="G11" s="59"/>
      <c r="H11" s="60"/>
    </row>
    <row r="12" spans="1:8" s="16" customFormat="1" ht="36" customHeight="1">
      <c r="A12" s="55" t="s">
        <v>76</v>
      </c>
      <c r="B12" s="56">
        <v>23362</v>
      </c>
      <c r="C12" s="56">
        <v>24920</v>
      </c>
      <c r="D12" s="57">
        <f>SUM(C12-B12)</f>
        <v>1558</v>
      </c>
      <c r="E12" s="58" t="s">
        <v>83</v>
      </c>
      <c r="F12" s="61">
        <v>24920</v>
      </c>
      <c r="G12" s="61">
        <v>25700</v>
      </c>
      <c r="H12" s="60">
        <f>SUM(G12-F12)</f>
        <v>780</v>
      </c>
    </row>
    <row r="13" spans="1:8" s="16" customFormat="1" ht="36" customHeight="1">
      <c r="A13" s="55" t="s">
        <v>86</v>
      </c>
      <c r="B13" s="56"/>
      <c r="C13" s="56"/>
      <c r="D13" s="57"/>
      <c r="E13" s="58" t="s">
        <v>84</v>
      </c>
      <c r="F13" s="61"/>
      <c r="G13" s="61"/>
      <c r="H13" s="60"/>
    </row>
    <row r="14" spans="1:8" s="16" customFormat="1" ht="36" customHeight="1">
      <c r="A14" s="55" t="s">
        <v>77</v>
      </c>
      <c r="B14" s="56">
        <v>1558</v>
      </c>
      <c r="C14" s="56">
        <v>780</v>
      </c>
      <c r="D14" s="62">
        <f>SUM(C14-B14)</f>
        <v>-778</v>
      </c>
      <c r="E14" s="58" t="s">
        <v>85</v>
      </c>
      <c r="F14" s="61"/>
      <c r="G14" s="61"/>
      <c r="H14" s="60"/>
    </row>
    <row r="15" spans="1:8" ht="36" customHeight="1" thickBot="1">
      <c r="A15" s="63" t="s">
        <v>78</v>
      </c>
      <c r="B15" s="64"/>
      <c r="C15" s="64"/>
      <c r="D15" s="65"/>
      <c r="E15" s="66"/>
      <c r="F15" s="67"/>
      <c r="G15" s="67"/>
      <c r="H15" s="68"/>
    </row>
    <row r="16" ht="18.75">
      <c r="A16" s="44"/>
    </row>
    <row r="17" ht="18.75">
      <c r="A17" s="44"/>
    </row>
  </sheetData>
  <mergeCells count="3">
    <mergeCell ref="A5:D5"/>
    <mergeCell ref="E5:H5"/>
    <mergeCell ref="A1:D1"/>
  </mergeCells>
  <printOptions/>
  <pageMargins left="0.75" right="0.47" top="1" bottom="0.82" header="0.5" footer="0.5"/>
  <pageSetup firstPageNumber="22" useFirstPageNumber="1" horizontalDpi="600" verticalDpi="600" orientation="landscape" paperSize="9" scale="9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90" zoomScaleSheetLayoutView="90" workbookViewId="0" topLeftCell="A1">
      <selection activeCell="G11" sqref="G11"/>
    </sheetView>
  </sheetViews>
  <sheetFormatPr defaultColWidth="8.88671875" defaultRowHeight="13.5"/>
  <cols>
    <col min="1" max="3" width="3.77734375" style="25" customWidth="1"/>
    <col min="4" max="4" width="17.21484375" style="25" customWidth="1"/>
    <col min="5" max="5" width="5.3359375" style="25" customWidth="1"/>
    <col min="6" max="6" width="17.3359375" style="25" customWidth="1"/>
    <col min="7" max="7" width="16.99609375" style="25" customWidth="1"/>
    <col min="8" max="8" width="16.88671875" style="25" customWidth="1"/>
    <col min="9" max="9" width="41.6640625" style="25" customWidth="1"/>
    <col min="10" max="16384" width="8.88671875" style="25" customWidth="1"/>
  </cols>
  <sheetData>
    <row r="1" spans="1:6" s="27" customFormat="1" ht="30" customHeight="1">
      <c r="A1" s="26"/>
      <c r="B1" s="26" t="s">
        <v>26</v>
      </c>
      <c r="C1" s="26"/>
      <c r="D1" s="26"/>
      <c r="E1" s="26"/>
      <c r="F1" s="26"/>
    </row>
    <row r="2" spans="1:9" ht="15.75" customHeight="1" thickBot="1">
      <c r="A2" s="23"/>
      <c r="B2" s="23"/>
      <c r="C2" s="23"/>
      <c r="D2" s="24"/>
      <c r="E2" s="24"/>
      <c r="F2" s="24"/>
      <c r="I2" s="132" t="s">
        <v>38</v>
      </c>
    </row>
    <row r="3" spans="1:9" s="28" customFormat="1" ht="30" customHeight="1">
      <c r="A3" s="151" t="s">
        <v>87</v>
      </c>
      <c r="B3" s="152"/>
      <c r="C3" s="152"/>
      <c r="D3" s="152"/>
      <c r="E3" s="152"/>
      <c r="F3" s="159" t="s">
        <v>45</v>
      </c>
      <c r="G3" s="161" t="s">
        <v>46</v>
      </c>
      <c r="H3" s="153" t="s">
        <v>50</v>
      </c>
      <c r="I3" s="155" t="s">
        <v>35</v>
      </c>
    </row>
    <row r="4" spans="1:9" s="28" customFormat="1" ht="30" customHeight="1" thickBot="1">
      <c r="A4" s="69" t="s">
        <v>21</v>
      </c>
      <c r="B4" s="70" t="s">
        <v>22</v>
      </c>
      <c r="C4" s="70" t="s">
        <v>23</v>
      </c>
      <c r="D4" s="163" t="s">
        <v>24</v>
      </c>
      <c r="E4" s="164"/>
      <c r="F4" s="160"/>
      <c r="G4" s="162"/>
      <c r="H4" s="154"/>
      <c r="I4" s="156"/>
    </row>
    <row r="5" spans="1:9" s="29" customFormat="1" ht="30" customHeight="1" thickTop="1">
      <c r="A5" s="165" t="s">
        <v>27</v>
      </c>
      <c r="B5" s="166"/>
      <c r="C5" s="166"/>
      <c r="D5" s="166"/>
      <c r="E5" s="167"/>
      <c r="F5" s="71">
        <f>SUM(F6,F9)</f>
        <v>1558</v>
      </c>
      <c r="G5" s="71">
        <f>SUM(G6,G9)</f>
        <v>780</v>
      </c>
      <c r="H5" s="72">
        <f>G5-F5</f>
        <v>-778</v>
      </c>
      <c r="I5" s="73"/>
    </row>
    <row r="6" spans="1:9" s="29" customFormat="1" ht="30" customHeight="1">
      <c r="A6" s="74"/>
      <c r="B6" s="157" t="s">
        <v>28</v>
      </c>
      <c r="C6" s="168"/>
      <c r="D6" s="168"/>
      <c r="E6" s="76"/>
      <c r="F6" s="77">
        <f>F7</f>
        <v>1558</v>
      </c>
      <c r="G6" s="77">
        <f>G7</f>
        <v>780</v>
      </c>
      <c r="H6" s="78">
        <f>G6-F6</f>
        <v>-778</v>
      </c>
      <c r="I6" s="79"/>
    </row>
    <row r="7" spans="1:9" s="29" customFormat="1" ht="30" customHeight="1">
      <c r="A7" s="80"/>
      <c r="B7" s="81"/>
      <c r="C7" s="157" t="s">
        <v>29</v>
      </c>
      <c r="D7" s="158"/>
      <c r="E7" s="76"/>
      <c r="F7" s="77">
        <f>F8</f>
        <v>1558</v>
      </c>
      <c r="G7" s="77">
        <f>G8</f>
        <v>780</v>
      </c>
      <c r="H7" s="78">
        <f>G7-F7</f>
        <v>-778</v>
      </c>
      <c r="I7" s="79"/>
    </row>
    <row r="8" spans="1:9" s="29" customFormat="1" ht="37.5" customHeight="1">
      <c r="A8" s="80"/>
      <c r="B8" s="82"/>
      <c r="C8" s="83"/>
      <c r="D8" s="169" t="s">
        <v>25</v>
      </c>
      <c r="E8" s="170"/>
      <c r="F8" s="77">
        <v>1558</v>
      </c>
      <c r="G8" s="77">
        <v>780</v>
      </c>
      <c r="H8" s="78">
        <f aca="true" t="shared" si="0" ref="H8:H15">G8-F8</f>
        <v>-778</v>
      </c>
      <c r="I8" s="79" t="s">
        <v>130</v>
      </c>
    </row>
    <row r="9" spans="1:9" s="29" customFormat="1" ht="30" customHeight="1">
      <c r="A9" s="80"/>
      <c r="B9" s="157" t="s">
        <v>33</v>
      </c>
      <c r="C9" s="158"/>
      <c r="D9" s="158"/>
      <c r="E9" s="76"/>
      <c r="F9" s="136">
        <f aca="true" t="shared" si="1" ref="F9:H10">F10</f>
        <v>0</v>
      </c>
      <c r="G9" s="136">
        <f t="shared" si="1"/>
        <v>0</v>
      </c>
      <c r="H9" s="136">
        <f t="shared" si="1"/>
        <v>0</v>
      </c>
      <c r="I9" s="84"/>
    </row>
    <row r="10" spans="1:9" s="29" customFormat="1" ht="30" customHeight="1">
      <c r="A10" s="80"/>
      <c r="B10" s="85"/>
      <c r="C10" s="157" t="s">
        <v>34</v>
      </c>
      <c r="D10" s="158"/>
      <c r="E10" s="76"/>
      <c r="F10" s="136">
        <f t="shared" si="1"/>
        <v>0</v>
      </c>
      <c r="G10" s="136">
        <f t="shared" si="1"/>
        <v>0</v>
      </c>
      <c r="H10" s="136">
        <f t="shared" si="1"/>
        <v>0</v>
      </c>
      <c r="I10" s="84"/>
    </row>
    <row r="11" spans="1:9" s="29" customFormat="1" ht="36.75" customHeight="1">
      <c r="A11" s="86"/>
      <c r="B11" s="82"/>
      <c r="C11" s="83"/>
      <c r="D11" s="75" t="s">
        <v>88</v>
      </c>
      <c r="E11" s="76"/>
      <c r="F11" s="136">
        <v>0</v>
      </c>
      <c r="G11" s="136">
        <v>0</v>
      </c>
      <c r="H11" s="136">
        <v>0</v>
      </c>
      <c r="I11" s="87"/>
    </row>
    <row r="12" spans="1:9" s="29" customFormat="1" ht="30" customHeight="1">
      <c r="A12" s="175" t="s">
        <v>30</v>
      </c>
      <c r="B12" s="168"/>
      <c r="C12" s="168"/>
      <c r="D12" s="168"/>
      <c r="E12" s="176"/>
      <c r="F12" s="77">
        <f aca="true" t="shared" si="2" ref="F12:G14">F13</f>
        <v>23362</v>
      </c>
      <c r="G12" s="77">
        <f t="shared" si="2"/>
        <v>24920</v>
      </c>
      <c r="H12" s="78">
        <f t="shared" si="0"/>
        <v>1558</v>
      </c>
      <c r="I12" s="79"/>
    </row>
    <row r="13" spans="1:9" s="29" customFormat="1" ht="30" customHeight="1">
      <c r="A13" s="74"/>
      <c r="B13" s="157" t="s">
        <v>31</v>
      </c>
      <c r="C13" s="168"/>
      <c r="D13" s="168"/>
      <c r="E13" s="76"/>
      <c r="F13" s="77">
        <f t="shared" si="2"/>
        <v>23362</v>
      </c>
      <c r="G13" s="77">
        <f t="shared" si="2"/>
        <v>24920</v>
      </c>
      <c r="H13" s="78">
        <f t="shared" si="0"/>
        <v>1558</v>
      </c>
      <c r="I13" s="79"/>
    </row>
    <row r="14" spans="1:9" s="29" customFormat="1" ht="30" customHeight="1">
      <c r="A14" s="80"/>
      <c r="B14" s="85"/>
      <c r="C14" s="157" t="s">
        <v>32</v>
      </c>
      <c r="D14" s="168"/>
      <c r="E14" s="76"/>
      <c r="F14" s="77">
        <f t="shared" si="2"/>
        <v>23362</v>
      </c>
      <c r="G14" s="77">
        <f t="shared" si="2"/>
        <v>24920</v>
      </c>
      <c r="H14" s="78">
        <f t="shared" si="0"/>
        <v>1558</v>
      </c>
      <c r="I14" s="79"/>
    </row>
    <row r="15" spans="1:9" s="29" customFormat="1" ht="36" customHeight="1" thickBot="1">
      <c r="A15" s="88"/>
      <c r="B15" s="89"/>
      <c r="C15" s="90"/>
      <c r="D15" s="91" t="s">
        <v>89</v>
      </c>
      <c r="E15" s="92"/>
      <c r="F15" s="93">
        <v>23362</v>
      </c>
      <c r="G15" s="93">
        <v>24920</v>
      </c>
      <c r="H15" s="94">
        <f t="shared" si="0"/>
        <v>1558</v>
      </c>
      <c r="I15" s="95" t="s">
        <v>129</v>
      </c>
    </row>
    <row r="16" spans="1:9" s="29" customFormat="1" ht="46.5" customHeight="1" thickBot="1" thickTop="1">
      <c r="A16" s="171" t="s">
        <v>90</v>
      </c>
      <c r="B16" s="172"/>
      <c r="C16" s="172"/>
      <c r="D16" s="172"/>
      <c r="E16" s="173"/>
      <c r="F16" s="124">
        <f>SUM(F5,F12)</f>
        <v>24920</v>
      </c>
      <c r="G16" s="125">
        <f>SUM(G5,G12)</f>
        <v>25700</v>
      </c>
      <c r="H16" s="124">
        <f>G16-F16</f>
        <v>780</v>
      </c>
      <c r="I16" s="96"/>
    </row>
    <row r="17" ht="19.5" customHeight="1"/>
    <row r="18" spans="1:10" s="36" customFormat="1" ht="18.75">
      <c r="A18" s="35"/>
      <c r="B18" s="174"/>
      <c r="C18" s="174"/>
      <c r="D18" s="174"/>
      <c r="E18" s="174"/>
      <c r="F18" s="174"/>
      <c r="G18" s="174"/>
      <c r="H18" s="174"/>
      <c r="I18" s="174"/>
      <c r="J18" s="174"/>
    </row>
    <row r="19" ht="19.5" customHeight="1"/>
  </sheetData>
  <mergeCells count="17">
    <mergeCell ref="B6:D6"/>
    <mergeCell ref="D8:E8"/>
    <mergeCell ref="A16:E16"/>
    <mergeCell ref="B18:J18"/>
    <mergeCell ref="A12:E12"/>
    <mergeCell ref="B13:D13"/>
    <mergeCell ref="C14:D14"/>
    <mergeCell ref="A3:E3"/>
    <mergeCell ref="H3:H4"/>
    <mergeCell ref="I3:I4"/>
    <mergeCell ref="C10:D10"/>
    <mergeCell ref="B9:D9"/>
    <mergeCell ref="F3:F4"/>
    <mergeCell ref="G3:G4"/>
    <mergeCell ref="C7:D7"/>
    <mergeCell ref="D4:E4"/>
    <mergeCell ref="A5:E5"/>
  </mergeCells>
  <printOptions/>
  <pageMargins left="0.75" right="0.52" top="1" bottom="0.73" header="0.5" footer="0.5"/>
  <pageSetup firstPageNumber="23" useFirstPageNumber="1" horizontalDpi="600" verticalDpi="600" orientation="landscape" paperSize="9" scale="90" r:id="rId3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"/>
  <sheetViews>
    <sheetView showGridLines="0" view="pageBreakPreview" zoomScale="90" zoomScaleNormal="75" zoomScaleSheetLayoutView="90" workbookViewId="0" topLeftCell="A1">
      <selection activeCell="O10" sqref="O10:P10"/>
    </sheetView>
  </sheetViews>
  <sheetFormatPr defaultColWidth="8.88671875" defaultRowHeight="13.5"/>
  <cols>
    <col min="1" max="1" width="3.6640625" style="0" customWidth="1"/>
    <col min="2" max="2" width="3.77734375" style="0" customWidth="1"/>
    <col min="3" max="4" width="4.3359375" style="0" customWidth="1"/>
    <col min="5" max="5" width="7.99609375" style="0" customWidth="1"/>
    <col min="6" max="6" width="3.3359375" style="0" customWidth="1"/>
    <col min="7" max="8" width="3.77734375" style="0" customWidth="1"/>
    <col min="9" max="9" width="3.6640625" style="0" customWidth="1"/>
    <col min="10" max="11" width="3.4453125" style="0" customWidth="1"/>
    <col min="12" max="12" width="6.10546875" style="0" customWidth="1"/>
    <col min="13" max="13" width="4.77734375" style="0" customWidth="1"/>
    <col min="14" max="14" width="19.6640625" style="0" customWidth="1"/>
    <col min="15" max="15" width="4.77734375" style="0" customWidth="1"/>
    <col min="16" max="16" width="12.5546875" style="0" customWidth="1"/>
    <col min="17" max="17" width="3.3359375" style="0" customWidth="1"/>
    <col min="18" max="18" width="13.77734375" style="0" customWidth="1"/>
    <col min="19" max="19" width="3.77734375" style="0" customWidth="1"/>
    <col min="20" max="20" width="12.88671875" style="0" customWidth="1"/>
    <col min="21" max="21" width="0.23046875" style="0" customWidth="1"/>
    <col min="22" max="23" width="3.3359375" style="0" customWidth="1"/>
    <col min="24" max="24" width="4.5546875" style="0" customWidth="1"/>
    <col min="25" max="27" width="3.6640625" style="0" customWidth="1"/>
    <col min="28" max="29" width="3.77734375" style="0" customWidth="1"/>
    <col min="30" max="30" width="3.21484375" style="0" customWidth="1"/>
    <col min="31" max="31" width="3.77734375" style="0" hidden="1" customWidth="1"/>
    <col min="32" max="32" width="4.6640625" style="0" customWidth="1"/>
    <col min="33" max="36" width="3.77734375" style="0" customWidth="1"/>
  </cols>
  <sheetData>
    <row r="1" spans="1:10" ht="19.5">
      <c r="A1" s="230" t="s">
        <v>36</v>
      </c>
      <c r="B1" s="230"/>
      <c r="C1" s="230"/>
      <c r="D1" s="230"/>
      <c r="E1" s="230"/>
      <c r="F1" s="230"/>
      <c r="G1" s="230"/>
      <c r="H1" s="230"/>
      <c r="I1" s="230"/>
      <c r="J1" s="16"/>
    </row>
    <row r="2" spans="1:32" ht="17.25" thickBot="1">
      <c r="A2" s="231" t="s">
        <v>38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20" s="45" customFormat="1" ht="49.5" customHeight="1" thickBot="1">
      <c r="A3" s="97" t="s">
        <v>91</v>
      </c>
      <c r="B3" s="98" t="s">
        <v>92</v>
      </c>
      <c r="C3" s="98" t="s">
        <v>93</v>
      </c>
      <c r="D3" s="98" t="s">
        <v>94</v>
      </c>
      <c r="E3" s="99" t="s">
        <v>95</v>
      </c>
      <c r="F3" s="228" t="s">
        <v>96</v>
      </c>
      <c r="G3" s="232"/>
      <c r="H3" s="232"/>
      <c r="I3" s="233"/>
      <c r="J3" s="100"/>
      <c r="K3" s="232" t="s">
        <v>97</v>
      </c>
      <c r="L3" s="232"/>
      <c r="M3" s="232"/>
      <c r="N3" s="233"/>
      <c r="O3" s="228" t="s">
        <v>48</v>
      </c>
      <c r="P3" s="233"/>
      <c r="Q3" s="228" t="s">
        <v>49</v>
      </c>
      <c r="R3" s="233"/>
      <c r="S3" s="228" t="s">
        <v>47</v>
      </c>
      <c r="T3" s="229"/>
    </row>
    <row r="4" spans="1:20" s="45" customFormat="1" ht="27.75" customHeight="1" thickTop="1">
      <c r="A4" s="221" t="s">
        <v>98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3"/>
      <c r="O4" s="224">
        <f>O5</f>
        <v>24920</v>
      </c>
      <c r="P4" s="225"/>
      <c r="Q4" s="224">
        <f>Q5</f>
        <v>25700</v>
      </c>
      <c r="R4" s="225"/>
      <c r="S4" s="226">
        <f>S5</f>
        <v>780</v>
      </c>
      <c r="T4" s="227"/>
    </row>
    <row r="5" spans="1:20" s="45" customFormat="1" ht="27.75" customHeight="1">
      <c r="A5" s="101"/>
      <c r="B5" s="192" t="s">
        <v>99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3"/>
      <c r="O5" s="194">
        <f>O6+O11</f>
        <v>24920</v>
      </c>
      <c r="P5" s="195"/>
      <c r="Q5" s="194">
        <f>Q6+Q11</f>
        <v>25700</v>
      </c>
      <c r="R5" s="195"/>
      <c r="S5" s="194">
        <f>S6+S11</f>
        <v>780</v>
      </c>
      <c r="T5" s="220"/>
    </row>
    <row r="6" spans="1:20" s="45" customFormat="1" ht="27.75" customHeight="1">
      <c r="A6" s="102"/>
      <c r="B6" s="103"/>
      <c r="C6" s="204" t="s">
        <v>100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  <c r="O6" s="194">
        <f>O7</f>
        <v>0</v>
      </c>
      <c r="P6" s="195"/>
      <c r="Q6" s="194">
        <f>Q7</f>
        <v>0</v>
      </c>
      <c r="R6" s="195"/>
      <c r="S6" s="196">
        <f>S7</f>
        <v>0</v>
      </c>
      <c r="T6" s="197"/>
    </row>
    <row r="7" spans="1:20" s="45" customFormat="1" ht="27.75" customHeight="1">
      <c r="A7" s="102"/>
      <c r="B7" s="103"/>
      <c r="C7" s="104"/>
      <c r="D7" s="204" t="s">
        <v>66</v>
      </c>
      <c r="E7" s="205"/>
      <c r="F7" s="205"/>
      <c r="G7" s="205"/>
      <c r="H7" s="205"/>
      <c r="I7" s="205"/>
      <c r="J7" s="205"/>
      <c r="K7" s="205"/>
      <c r="L7" s="205"/>
      <c r="M7" s="205"/>
      <c r="N7" s="206"/>
      <c r="O7" s="194">
        <f>O8</f>
        <v>0</v>
      </c>
      <c r="P7" s="195"/>
      <c r="Q7" s="194">
        <f>Q8</f>
        <v>0</v>
      </c>
      <c r="R7" s="195"/>
      <c r="S7" s="196">
        <f>S8</f>
        <v>0</v>
      </c>
      <c r="T7" s="197"/>
    </row>
    <row r="8" spans="1:20" s="45" customFormat="1" ht="27.75" customHeight="1">
      <c r="A8" s="102"/>
      <c r="B8" s="103"/>
      <c r="C8" s="104"/>
      <c r="D8" s="104"/>
      <c r="E8" s="217" t="s">
        <v>67</v>
      </c>
      <c r="F8" s="218"/>
      <c r="G8" s="218"/>
      <c r="H8" s="218"/>
      <c r="I8" s="218"/>
      <c r="J8" s="218"/>
      <c r="K8" s="218"/>
      <c r="L8" s="218"/>
      <c r="M8" s="218"/>
      <c r="N8" s="219"/>
      <c r="O8" s="194">
        <f>O9</f>
        <v>0</v>
      </c>
      <c r="P8" s="195"/>
      <c r="Q8" s="194">
        <f>Q9</f>
        <v>0</v>
      </c>
      <c r="R8" s="195"/>
      <c r="S8" s="194">
        <f>S9</f>
        <v>0</v>
      </c>
      <c r="T8" s="220"/>
    </row>
    <row r="9" spans="1:20" s="45" customFormat="1" ht="27.75" customHeight="1">
      <c r="A9" s="102"/>
      <c r="B9" s="103"/>
      <c r="C9" s="104"/>
      <c r="D9" s="104"/>
      <c r="E9" s="104"/>
      <c r="F9" s="214" t="s">
        <v>68</v>
      </c>
      <c r="G9" s="215"/>
      <c r="H9" s="215"/>
      <c r="I9" s="215"/>
      <c r="J9" s="215"/>
      <c r="K9" s="215"/>
      <c r="L9" s="215"/>
      <c r="M9" s="215"/>
      <c r="N9" s="216"/>
      <c r="O9" s="194">
        <f>O10</f>
        <v>0</v>
      </c>
      <c r="P9" s="195"/>
      <c r="Q9" s="194">
        <f>Q10</f>
        <v>0</v>
      </c>
      <c r="R9" s="195"/>
      <c r="S9" s="196">
        <f>Q9-O9</f>
        <v>0</v>
      </c>
      <c r="T9" s="197"/>
    </row>
    <row r="10" spans="1:20" s="45" customFormat="1" ht="45.75" customHeight="1">
      <c r="A10" s="102"/>
      <c r="B10" s="103"/>
      <c r="C10" s="104"/>
      <c r="D10" s="104"/>
      <c r="E10" s="104"/>
      <c r="F10" s="104"/>
      <c r="G10" s="207" t="s">
        <v>139</v>
      </c>
      <c r="H10" s="208"/>
      <c r="I10" s="208"/>
      <c r="J10" s="208"/>
      <c r="K10" s="208"/>
      <c r="L10" s="208"/>
      <c r="M10" s="208"/>
      <c r="N10" s="209"/>
      <c r="O10" s="210">
        <v>0</v>
      </c>
      <c r="P10" s="211"/>
      <c r="Q10" s="212">
        <v>0</v>
      </c>
      <c r="R10" s="213"/>
      <c r="S10" s="196">
        <v>0</v>
      </c>
      <c r="T10" s="197"/>
    </row>
    <row r="11" spans="1:20" s="45" customFormat="1" ht="27.75" customHeight="1">
      <c r="A11" s="102"/>
      <c r="B11" s="103"/>
      <c r="C11" s="204" t="s">
        <v>101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6"/>
      <c r="O11" s="194">
        <f>O12</f>
        <v>24920</v>
      </c>
      <c r="P11" s="195"/>
      <c r="Q11" s="194">
        <f>Q12</f>
        <v>25700</v>
      </c>
      <c r="R11" s="195"/>
      <c r="S11" s="196">
        <f>S12</f>
        <v>780</v>
      </c>
      <c r="T11" s="197"/>
    </row>
    <row r="12" spans="1:20" s="45" customFormat="1" ht="27.75" customHeight="1">
      <c r="A12" s="102"/>
      <c r="B12" s="103"/>
      <c r="C12" s="103"/>
      <c r="D12" s="201" t="s">
        <v>69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3"/>
      <c r="O12" s="194">
        <f>O14</f>
        <v>24920</v>
      </c>
      <c r="P12" s="195"/>
      <c r="Q12" s="194">
        <f>Q14</f>
        <v>25700</v>
      </c>
      <c r="R12" s="195"/>
      <c r="S12" s="196">
        <f>S14</f>
        <v>780</v>
      </c>
      <c r="T12" s="197"/>
    </row>
    <row r="13" spans="1:20" s="45" customFormat="1" ht="27.75" customHeight="1">
      <c r="A13" s="102"/>
      <c r="B13" s="103"/>
      <c r="C13" s="103"/>
      <c r="D13" s="103"/>
      <c r="E13" s="198" t="s">
        <v>102</v>
      </c>
      <c r="F13" s="199"/>
      <c r="G13" s="199"/>
      <c r="H13" s="199"/>
      <c r="I13" s="199"/>
      <c r="J13" s="199"/>
      <c r="K13" s="199"/>
      <c r="L13" s="199"/>
      <c r="M13" s="199"/>
      <c r="N13" s="200"/>
      <c r="O13" s="194">
        <f>O14+O20</f>
        <v>24920</v>
      </c>
      <c r="P13" s="195"/>
      <c r="Q13" s="194">
        <f>Q14+Q20</f>
        <v>25700</v>
      </c>
      <c r="R13" s="195"/>
      <c r="S13" s="196">
        <f>S14+S20</f>
        <v>780</v>
      </c>
      <c r="T13" s="197"/>
    </row>
    <row r="14" spans="1:20" s="45" customFormat="1" ht="27.75" customHeight="1">
      <c r="A14" s="102"/>
      <c r="B14" s="103"/>
      <c r="C14" s="103"/>
      <c r="D14" s="103"/>
      <c r="E14" s="103"/>
      <c r="F14" s="191" t="s">
        <v>70</v>
      </c>
      <c r="G14" s="192"/>
      <c r="H14" s="192"/>
      <c r="I14" s="192"/>
      <c r="J14" s="192"/>
      <c r="K14" s="192"/>
      <c r="L14" s="192"/>
      <c r="M14" s="192"/>
      <c r="N14" s="193"/>
      <c r="O14" s="194">
        <f>O15</f>
        <v>24920</v>
      </c>
      <c r="P14" s="195"/>
      <c r="Q14" s="194">
        <f>Q15</f>
        <v>25700</v>
      </c>
      <c r="R14" s="195"/>
      <c r="S14" s="196">
        <f>Q14-O14</f>
        <v>780</v>
      </c>
      <c r="T14" s="197"/>
    </row>
    <row r="15" spans="1:20" s="45" customFormat="1" ht="37.5" customHeight="1" thickBot="1">
      <c r="A15" s="105"/>
      <c r="B15" s="106"/>
      <c r="C15" s="106"/>
      <c r="D15" s="106"/>
      <c r="E15" s="106"/>
      <c r="F15" s="106"/>
      <c r="G15" s="184" t="s">
        <v>103</v>
      </c>
      <c r="H15" s="185"/>
      <c r="I15" s="185"/>
      <c r="J15" s="185"/>
      <c r="K15" s="185"/>
      <c r="L15" s="185"/>
      <c r="M15" s="185"/>
      <c r="N15" s="186"/>
      <c r="O15" s="187">
        <v>24920</v>
      </c>
      <c r="P15" s="188"/>
      <c r="Q15" s="187">
        <v>25700</v>
      </c>
      <c r="R15" s="188"/>
      <c r="S15" s="189">
        <f>Q15-O15</f>
        <v>780</v>
      </c>
      <c r="T15" s="190"/>
    </row>
    <row r="16" spans="1:20" s="45" customFormat="1" ht="42.75" customHeight="1" thickBot="1" thickTop="1">
      <c r="A16" s="177" t="s">
        <v>71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9"/>
      <c r="O16" s="180">
        <f>O4</f>
        <v>24920</v>
      </c>
      <c r="P16" s="181"/>
      <c r="Q16" s="180">
        <f>Q4</f>
        <v>25700</v>
      </c>
      <c r="R16" s="181"/>
      <c r="S16" s="182">
        <f>Q16-O16</f>
        <v>780</v>
      </c>
      <c r="T16" s="183"/>
    </row>
  </sheetData>
  <mergeCells count="59">
    <mergeCell ref="S3:T3"/>
    <mergeCell ref="A1:I1"/>
    <mergeCell ref="A2:T2"/>
    <mergeCell ref="F3:I3"/>
    <mergeCell ref="K3:N3"/>
    <mergeCell ref="O3:P3"/>
    <mergeCell ref="Q3:R3"/>
    <mergeCell ref="A4:N4"/>
    <mergeCell ref="O4:P4"/>
    <mergeCell ref="Q4:R4"/>
    <mergeCell ref="S4:T4"/>
    <mergeCell ref="B5:N5"/>
    <mergeCell ref="O5:P5"/>
    <mergeCell ref="Q5:R5"/>
    <mergeCell ref="S5:T5"/>
    <mergeCell ref="C6:N6"/>
    <mergeCell ref="O6:P6"/>
    <mergeCell ref="Q6:R6"/>
    <mergeCell ref="S6:T6"/>
    <mergeCell ref="D7:N7"/>
    <mergeCell ref="O7:P7"/>
    <mergeCell ref="Q7:R7"/>
    <mergeCell ref="S7:T7"/>
    <mergeCell ref="E8:N8"/>
    <mergeCell ref="O8:P8"/>
    <mergeCell ref="Q8:R8"/>
    <mergeCell ref="S8:T8"/>
    <mergeCell ref="F9:N9"/>
    <mergeCell ref="O9:P9"/>
    <mergeCell ref="Q9:R9"/>
    <mergeCell ref="S9:T9"/>
    <mergeCell ref="G10:N10"/>
    <mergeCell ref="O10:P10"/>
    <mergeCell ref="Q10:R10"/>
    <mergeCell ref="S10:T10"/>
    <mergeCell ref="C11:N11"/>
    <mergeCell ref="O11:P11"/>
    <mergeCell ref="Q11:R11"/>
    <mergeCell ref="S11:T11"/>
    <mergeCell ref="D12:N12"/>
    <mergeCell ref="O12:P12"/>
    <mergeCell ref="Q12:R12"/>
    <mergeCell ref="S12:T12"/>
    <mergeCell ref="E13:N13"/>
    <mergeCell ref="O13:P13"/>
    <mergeCell ref="Q13:R13"/>
    <mergeCell ref="S13:T13"/>
    <mergeCell ref="F14:N14"/>
    <mergeCell ref="O14:P14"/>
    <mergeCell ref="Q14:R14"/>
    <mergeCell ref="S14:T14"/>
    <mergeCell ref="G15:N15"/>
    <mergeCell ref="O15:P15"/>
    <mergeCell ref="Q15:R15"/>
    <mergeCell ref="S15:T15"/>
    <mergeCell ref="A16:N16"/>
    <mergeCell ref="O16:P16"/>
    <mergeCell ref="Q16:R16"/>
    <mergeCell ref="S16:T16"/>
  </mergeCells>
  <printOptions/>
  <pageMargins left="0.75" right="0.5" top="1" bottom="0.79" header="0.5" footer="0.5"/>
  <pageSetup firstPageNumber="24" useFirstPageNumber="1" horizontalDpi="600" verticalDpi="600" orientation="landscape" paperSize="9" scale="9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85" zoomScaleNormal="75" zoomScaleSheetLayoutView="85" workbookViewId="0" topLeftCell="A1">
      <selection activeCell="J12" sqref="J12"/>
    </sheetView>
  </sheetViews>
  <sheetFormatPr defaultColWidth="8.88671875" defaultRowHeight="13.5"/>
  <cols>
    <col min="1" max="1" width="9.21484375" style="14" customWidth="1"/>
    <col min="2" max="2" width="10.77734375" style="14" customWidth="1"/>
    <col min="3" max="3" width="7.10546875" style="14" customWidth="1"/>
    <col min="4" max="4" width="6.6640625" style="14" customWidth="1"/>
    <col min="5" max="5" width="11.5546875" style="14" customWidth="1"/>
    <col min="6" max="6" width="10.21484375" style="14" customWidth="1"/>
    <col min="7" max="7" width="6.99609375" style="14" customWidth="1"/>
    <col min="8" max="8" width="5.5546875" style="14" customWidth="1"/>
    <col min="9" max="9" width="12.4453125" style="14" customWidth="1"/>
    <col min="10" max="10" width="12.77734375" style="14" customWidth="1"/>
    <col min="11" max="11" width="5.5546875" style="14" customWidth="1"/>
    <col min="12" max="12" width="5.3359375" style="14" customWidth="1"/>
    <col min="13" max="13" width="7.3359375" style="14" customWidth="1"/>
    <col min="14" max="14" width="8.3359375" style="14" customWidth="1"/>
    <col min="15" max="15" width="11.10546875" style="14" customWidth="1"/>
    <col min="16" max="16384" width="8.88671875" style="14" customWidth="1"/>
  </cols>
  <sheetData>
    <row r="1" spans="1:8" ht="21.75">
      <c r="A1" s="137" t="s">
        <v>37</v>
      </c>
      <c r="B1" s="137"/>
      <c r="C1" s="137"/>
      <c r="D1" s="137"/>
      <c r="E1" s="137"/>
      <c r="F1" s="137"/>
      <c r="G1" s="137"/>
      <c r="H1" s="137"/>
    </row>
    <row r="2" ht="19.5" customHeight="1" thickBot="1">
      <c r="O2" s="123" t="s">
        <v>38</v>
      </c>
    </row>
    <row r="3" spans="1:15" ht="45" customHeight="1">
      <c r="A3" s="235" t="s">
        <v>104</v>
      </c>
      <c r="B3" s="153" t="s">
        <v>105</v>
      </c>
      <c r="C3" s="234"/>
      <c r="D3" s="234"/>
      <c r="E3" s="234"/>
      <c r="F3" s="234"/>
      <c r="G3" s="234"/>
      <c r="H3" s="234"/>
      <c r="I3" s="153" t="s">
        <v>106</v>
      </c>
      <c r="J3" s="153"/>
      <c r="K3" s="153"/>
      <c r="L3" s="153"/>
      <c r="M3" s="153"/>
      <c r="N3" s="153"/>
      <c r="O3" s="155" t="s">
        <v>107</v>
      </c>
    </row>
    <row r="4" spans="1:15" ht="51" customHeight="1" thickBot="1">
      <c r="A4" s="236"/>
      <c r="B4" s="107" t="s">
        <v>108</v>
      </c>
      <c r="C4" s="107" t="s">
        <v>136</v>
      </c>
      <c r="D4" s="107" t="s">
        <v>137</v>
      </c>
      <c r="E4" s="107" t="s">
        <v>109</v>
      </c>
      <c r="F4" s="107" t="s">
        <v>110</v>
      </c>
      <c r="G4" s="107" t="s">
        <v>111</v>
      </c>
      <c r="H4" s="107" t="s">
        <v>112</v>
      </c>
      <c r="I4" s="107" t="s">
        <v>113</v>
      </c>
      <c r="J4" s="107" t="s">
        <v>114</v>
      </c>
      <c r="K4" s="107" t="s">
        <v>132</v>
      </c>
      <c r="L4" s="107" t="s">
        <v>133</v>
      </c>
      <c r="M4" s="107" t="s">
        <v>115</v>
      </c>
      <c r="N4" s="107" t="s">
        <v>112</v>
      </c>
      <c r="O4" s="237"/>
    </row>
    <row r="5" spans="1:15" s="30" customFormat="1" ht="45" customHeight="1" thickTop="1">
      <c r="A5" s="108" t="s">
        <v>55</v>
      </c>
      <c r="B5" s="109">
        <f aca="true" t="shared" si="0" ref="B5:B11">SUM(C5:H5)</f>
        <v>8132000</v>
      </c>
      <c r="C5" s="109"/>
      <c r="D5" s="109"/>
      <c r="E5" s="109">
        <v>8000000</v>
      </c>
      <c r="F5" s="109">
        <v>132000</v>
      </c>
      <c r="G5" s="109"/>
      <c r="H5" s="109"/>
      <c r="I5" s="109"/>
      <c r="J5" s="109"/>
      <c r="K5" s="109"/>
      <c r="L5" s="109"/>
      <c r="M5" s="109"/>
      <c r="N5" s="109"/>
      <c r="O5" s="110">
        <f>B5-I5</f>
        <v>8132000</v>
      </c>
    </row>
    <row r="6" spans="1:15" s="30" customFormat="1" ht="45" customHeight="1">
      <c r="A6" s="111">
        <v>2005</v>
      </c>
      <c r="B6" s="112">
        <f t="shared" si="0"/>
        <v>1209247</v>
      </c>
      <c r="C6" s="112"/>
      <c r="D6" s="112"/>
      <c r="E6" s="112">
        <v>1000000</v>
      </c>
      <c r="F6" s="112">
        <v>209247</v>
      </c>
      <c r="G6" s="112"/>
      <c r="H6" s="112"/>
      <c r="I6" s="112"/>
      <c r="J6" s="112"/>
      <c r="K6" s="112"/>
      <c r="L6" s="112"/>
      <c r="M6" s="112"/>
      <c r="N6" s="112"/>
      <c r="O6" s="113">
        <f aca="true" t="shared" si="1" ref="O6:O12">B6-I6</f>
        <v>1209247</v>
      </c>
    </row>
    <row r="7" spans="1:15" s="30" customFormat="1" ht="45" customHeight="1">
      <c r="A7" s="111">
        <v>2006</v>
      </c>
      <c r="B7" s="112">
        <f t="shared" si="0"/>
        <v>307674</v>
      </c>
      <c r="C7" s="112"/>
      <c r="D7" s="112"/>
      <c r="E7" s="112"/>
      <c r="F7" s="112">
        <v>307674</v>
      </c>
      <c r="G7" s="112"/>
      <c r="H7" s="112"/>
      <c r="I7" s="112"/>
      <c r="J7" s="112"/>
      <c r="K7" s="112"/>
      <c r="L7" s="112"/>
      <c r="M7" s="112"/>
      <c r="N7" s="112"/>
      <c r="O7" s="113">
        <f t="shared" si="1"/>
        <v>307674</v>
      </c>
    </row>
    <row r="8" spans="1:15" s="30" customFormat="1" ht="45" customHeight="1">
      <c r="A8" s="111">
        <v>2007</v>
      </c>
      <c r="B8" s="112">
        <f t="shared" si="0"/>
        <v>494540</v>
      </c>
      <c r="C8" s="112"/>
      <c r="D8" s="112"/>
      <c r="E8" s="112"/>
      <c r="F8" s="112">
        <v>494540</v>
      </c>
      <c r="G8" s="112"/>
      <c r="H8" s="112"/>
      <c r="I8" s="112">
        <f>SUM(J8:N8)</f>
        <v>9943250</v>
      </c>
      <c r="J8" s="112">
        <v>9943250</v>
      </c>
      <c r="K8" s="112"/>
      <c r="L8" s="112"/>
      <c r="M8" s="112"/>
      <c r="N8" s="112"/>
      <c r="O8" s="113">
        <f t="shared" si="1"/>
        <v>-9448710</v>
      </c>
    </row>
    <row r="9" spans="1:15" s="30" customFormat="1" ht="45" customHeight="1">
      <c r="A9" s="111">
        <v>2008</v>
      </c>
      <c r="B9" s="112">
        <f t="shared" si="0"/>
        <v>2901817</v>
      </c>
      <c r="C9" s="112"/>
      <c r="D9" s="112"/>
      <c r="E9" s="112">
        <v>2890000</v>
      </c>
      <c r="F9" s="112">
        <v>11817</v>
      </c>
      <c r="G9" s="112"/>
      <c r="H9" s="112"/>
      <c r="I9" s="112">
        <f>SUM(J9:N9)</f>
        <v>3078666</v>
      </c>
      <c r="J9" s="112">
        <v>3038250</v>
      </c>
      <c r="K9" s="112"/>
      <c r="L9" s="112"/>
      <c r="M9" s="112"/>
      <c r="N9" s="112">
        <v>40416</v>
      </c>
      <c r="O9" s="113">
        <f t="shared" si="1"/>
        <v>-176849</v>
      </c>
    </row>
    <row r="10" spans="1:15" s="30" customFormat="1" ht="45" customHeight="1">
      <c r="A10" s="111">
        <v>2009</v>
      </c>
      <c r="B10" s="112">
        <f t="shared" si="0"/>
        <v>1558</v>
      </c>
      <c r="C10" s="112"/>
      <c r="D10" s="112"/>
      <c r="E10" s="112"/>
      <c r="F10" s="112">
        <v>1558</v>
      </c>
      <c r="G10" s="112"/>
      <c r="H10" s="112"/>
      <c r="I10" s="112"/>
      <c r="J10" s="112"/>
      <c r="K10" s="112"/>
      <c r="L10" s="112"/>
      <c r="M10" s="112"/>
      <c r="N10" s="112"/>
      <c r="O10" s="113">
        <f t="shared" si="1"/>
        <v>1558</v>
      </c>
    </row>
    <row r="11" spans="1:15" s="30" customFormat="1" ht="45" customHeight="1" thickBot="1">
      <c r="A11" s="114">
        <v>2010</v>
      </c>
      <c r="B11" s="115">
        <f t="shared" si="0"/>
        <v>780</v>
      </c>
      <c r="C11" s="115"/>
      <c r="D11" s="115"/>
      <c r="E11" s="116"/>
      <c r="F11" s="116">
        <v>780</v>
      </c>
      <c r="G11" s="116"/>
      <c r="H11" s="116"/>
      <c r="I11" s="116"/>
      <c r="J11" s="116"/>
      <c r="K11" s="115"/>
      <c r="L11" s="115"/>
      <c r="M11" s="115"/>
      <c r="N11" s="115"/>
      <c r="O11" s="117">
        <f t="shared" si="1"/>
        <v>780</v>
      </c>
    </row>
    <row r="12" spans="1:15" s="30" customFormat="1" ht="45" customHeight="1" thickBot="1" thickTop="1">
      <c r="A12" s="126" t="s">
        <v>131</v>
      </c>
      <c r="B12" s="127">
        <f aca="true" t="shared" si="2" ref="B12:H12">SUM(B5:B11)</f>
        <v>13047616</v>
      </c>
      <c r="C12" s="127">
        <f t="shared" si="2"/>
        <v>0</v>
      </c>
      <c r="D12" s="127">
        <f t="shared" si="2"/>
        <v>0</v>
      </c>
      <c r="E12" s="127">
        <f t="shared" si="2"/>
        <v>11890000</v>
      </c>
      <c r="F12" s="127">
        <f t="shared" si="2"/>
        <v>1157616</v>
      </c>
      <c r="G12" s="127">
        <f t="shared" si="2"/>
        <v>0</v>
      </c>
      <c r="H12" s="127">
        <f t="shared" si="2"/>
        <v>0</v>
      </c>
      <c r="I12" s="127">
        <f>SUM(J12:N12)</f>
        <v>13021916</v>
      </c>
      <c r="J12" s="127">
        <f>SUM(J5:J11)</f>
        <v>12981500</v>
      </c>
      <c r="K12" s="127">
        <f>SUM(K5:K11)</f>
        <v>0</v>
      </c>
      <c r="L12" s="127">
        <f>SUM(L5:L11)</f>
        <v>0</v>
      </c>
      <c r="M12" s="127">
        <f>SUM(M5:M11)</f>
        <v>0</v>
      </c>
      <c r="N12" s="127">
        <f>SUM(N5:N11)</f>
        <v>40416</v>
      </c>
      <c r="O12" s="128">
        <f t="shared" si="1"/>
        <v>25700</v>
      </c>
    </row>
    <row r="13" spans="1:15" s="34" customFormat="1" ht="21.75" customHeight="1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0" ht="21.7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21.7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21.7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</row>
  </sheetData>
  <mergeCells count="5">
    <mergeCell ref="B3:H3"/>
    <mergeCell ref="A1:H1"/>
    <mergeCell ref="A3:A4"/>
    <mergeCell ref="O3:O4"/>
    <mergeCell ref="I3:N3"/>
  </mergeCells>
  <printOptions/>
  <pageMargins left="0.61" right="0.34" top="1" bottom="0.74" header="0.5" footer="0.5"/>
  <pageSetup firstPageNumber="25" useFirstPageNumber="1" horizontalDpi="600" verticalDpi="600" orientation="landscape" paperSize="9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90" zoomScaleSheetLayoutView="90" workbookViewId="0" topLeftCell="A1">
      <selection activeCell="C13" sqref="C13"/>
    </sheetView>
  </sheetViews>
  <sheetFormatPr defaultColWidth="8.88671875" defaultRowHeight="13.5"/>
  <cols>
    <col min="1" max="1" width="18.5546875" style="14" customWidth="1"/>
    <col min="2" max="2" width="18.3359375" style="14" customWidth="1"/>
    <col min="3" max="3" width="17.77734375" style="14" customWidth="1"/>
    <col min="4" max="4" width="18.88671875" style="14" customWidth="1"/>
    <col min="5" max="5" width="18.5546875" style="14" customWidth="1"/>
    <col min="6" max="6" width="18.21484375" style="14" customWidth="1"/>
    <col min="7" max="7" width="17.5546875" style="14" customWidth="1"/>
    <col min="8" max="16384" width="8.88671875" style="14" customWidth="1"/>
  </cols>
  <sheetData>
    <row r="1" spans="1:6" ht="21.75">
      <c r="A1" s="137" t="s">
        <v>39</v>
      </c>
      <c r="B1" s="137"/>
      <c r="C1" s="137"/>
      <c r="D1" s="137"/>
      <c r="E1" s="137"/>
      <c r="F1" s="137"/>
    </row>
    <row r="2" ht="15" customHeight="1" thickBot="1">
      <c r="G2" s="123" t="s">
        <v>38</v>
      </c>
    </row>
    <row r="3" spans="1:7" ht="43.5" customHeight="1">
      <c r="A3" s="235" t="s">
        <v>116</v>
      </c>
      <c r="B3" s="159" t="s">
        <v>117</v>
      </c>
      <c r="C3" s="243" t="s">
        <v>118</v>
      </c>
      <c r="D3" s="244"/>
      <c r="E3" s="244"/>
      <c r="F3" s="245"/>
      <c r="G3" s="155" t="s">
        <v>119</v>
      </c>
    </row>
    <row r="4" spans="1:7" ht="49.5" customHeight="1" thickBot="1">
      <c r="A4" s="236"/>
      <c r="B4" s="160"/>
      <c r="C4" s="107" t="s">
        <v>120</v>
      </c>
      <c r="D4" s="107" t="s">
        <v>121</v>
      </c>
      <c r="E4" s="107" t="s">
        <v>122</v>
      </c>
      <c r="F4" s="107" t="s">
        <v>123</v>
      </c>
      <c r="G4" s="237"/>
    </row>
    <row r="5" spans="1:7" s="30" customFormat="1" ht="52.5" customHeight="1" thickTop="1">
      <c r="A5" s="129" t="s">
        <v>1</v>
      </c>
      <c r="B5" s="130"/>
      <c r="C5" s="133">
        <f>SUM(C6,C11)</f>
        <v>23362</v>
      </c>
      <c r="D5" s="133">
        <f>SUM(D6,D11)</f>
        <v>24920</v>
      </c>
      <c r="E5" s="133">
        <f>SUM(E6,E11)</f>
        <v>25700</v>
      </c>
      <c r="F5" s="133">
        <f>E5-D5</f>
        <v>780</v>
      </c>
      <c r="G5" s="131"/>
    </row>
    <row r="6" spans="1:7" s="30" customFormat="1" ht="30" customHeight="1">
      <c r="A6" s="238" t="s">
        <v>124</v>
      </c>
      <c r="B6" s="58" t="s">
        <v>125</v>
      </c>
      <c r="C6" s="134">
        <f>SUM(C7:C10)</f>
        <v>23362</v>
      </c>
      <c r="D6" s="134">
        <f>SUM(D7:D10)</f>
        <v>24920</v>
      </c>
      <c r="E6" s="134">
        <f>SUM(E7:E10)</f>
        <v>25700</v>
      </c>
      <c r="F6" s="134">
        <f>E6-D6</f>
        <v>780</v>
      </c>
      <c r="G6" s="113"/>
    </row>
    <row r="7" spans="1:7" s="30" customFormat="1" ht="30" customHeight="1">
      <c r="A7" s="239"/>
      <c r="B7" s="58" t="s">
        <v>126</v>
      </c>
      <c r="C7" s="134">
        <v>3701</v>
      </c>
      <c r="D7" s="134">
        <v>3850</v>
      </c>
      <c r="E7" s="134">
        <v>3980</v>
      </c>
      <c r="F7" s="134">
        <f>E7-D7</f>
        <v>130</v>
      </c>
      <c r="G7" s="113"/>
    </row>
    <row r="8" spans="1:7" s="30" customFormat="1" ht="30" customHeight="1">
      <c r="A8" s="239"/>
      <c r="B8" s="58" t="s">
        <v>126</v>
      </c>
      <c r="C8" s="134">
        <v>19661</v>
      </c>
      <c r="D8" s="134">
        <v>21070</v>
      </c>
      <c r="E8" s="134">
        <v>21720</v>
      </c>
      <c r="F8" s="134">
        <f>E8-D8</f>
        <v>650</v>
      </c>
      <c r="G8" s="113"/>
    </row>
    <row r="9" spans="1:7" s="30" customFormat="1" ht="30" customHeight="1">
      <c r="A9" s="239"/>
      <c r="B9" s="112"/>
      <c r="C9" s="134"/>
      <c r="D9" s="134"/>
      <c r="E9" s="134"/>
      <c r="F9" s="134"/>
      <c r="G9" s="113"/>
    </row>
    <row r="10" spans="1:7" s="30" customFormat="1" ht="30" customHeight="1">
      <c r="A10" s="240"/>
      <c r="B10" s="112"/>
      <c r="C10" s="134"/>
      <c r="D10" s="134"/>
      <c r="E10" s="134"/>
      <c r="F10" s="134"/>
      <c r="G10" s="113"/>
    </row>
    <row r="11" spans="1:7" s="30" customFormat="1" ht="30" customHeight="1">
      <c r="A11" s="238" t="s">
        <v>127</v>
      </c>
      <c r="B11" s="58" t="s">
        <v>125</v>
      </c>
      <c r="C11" s="134"/>
      <c r="D11" s="134"/>
      <c r="E11" s="134"/>
      <c r="F11" s="134"/>
      <c r="G11" s="113"/>
    </row>
    <row r="12" spans="1:7" s="30" customFormat="1" ht="30" customHeight="1">
      <c r="A12" s="239"/>
      <c r="B12" s="112"/>
      <c r="C12" s="134"/>
      <c r="D12" s="134"/>
      <c r="E12" s="134"/>
      <c r="F12" s="134"/>
      <c r="G12" s="113"/>
    </row>
    <row r="13" spans="1:7" s="30" customFormat="1" ht="30" customHeight="1">
      <c r="A13" s="239"/>
      <c r="B13" s="112"/>
      <c r="C13" s="134"/>
      <c r="D13" s="134"/>
      <c r="E13" s="134"/>
      <c r="F13" s="134"/>
      <c r="G13" s="113"/>
    </row>
    <row r="14" spans="1:7" s="30" customFormat="1" ht="30" customHeight="1">
      <c r="A14" s="239"/>
      <c r="B14" s="112"/>
      <c r="C14" s="134"/>
      <c r="D14" s="134"/>
      <c r="E14" s="134"/>
      <c r="F14" s="134"/>
      <c r="G14" s="113"/>
    </row>
    <row r="15" spans="1:7" s="30" customFormat="1" ht="30" customHeight="1" thickBot="1">
      <c r="A15" s="241"/>
      <c r="B15" s="118"/>
      <c r="C15" s="135"/>
      <c r="D15" s="135"/>
      <c r="E15" s="135"/>
      <c r="F15" s="135"/>
      <c r="G15" s="119"/>
    </row>
    <row r="17" spans="1:7" ht="18.75">
      <c r="A17" s="242"/>
      <c r="B17" s="242"/>
      <c r="C17" s="242"/>
      <c r="D17" s="242"/>
      <c r="E17" s="242"/>
      <c r="F17" s="242"/>
      <c r="G17" s="242"/>
    </row>
  </sheetData>
  <mergeCells count="8">
    <mergeCell ref="A1:F1"/>
    <mergeCell ref="G3:G4"/>
    <mergeCell ref="B3:B4"/>
    <mergeCell ref="C3:F3"/>
    <mergeCell ref="A6:A10"/>
    <mergeCell ref="A11:A15"/>
    <mergeCell ref="A3:A4"/>
    <mergeCell ref="A17:G17"/>
  </mergeCells>
  <printOptions/>
  <pageMargins left="0.75" right="0.56" top="1" bottom="0.77" header="0.5" footer="0.5"/>
  <pageSetup firstPageNumber="26" useFirstPageNumber="1" horizontalDpi="600" verticalDpi="600" orientation="landscape" paperSize="9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2</v>
      </c>
      <c r="C1" s="2" t="b">
        <f>"XL4Poppy"</f>
        <v>0</v>
      </c>
    </row>
    <row r="2" ht="13.5" thickBot="1">
      <c r="A2" s="1" t="s">
        <v>3</v>
      </c>
    </row>
    <row r="3" spans="1:3" ht="13.5" thickBot="1">
      <c r="A3" s="3" t="s">
        <v>4</v>
      </c>
      <c r="C3" s="4" t="s">
        <v>5</v>
      </c>
    </row>
    <row r="4" spans="1:3" ht="12.75">
      <c r="A4" s="3">
        <v>3</v>
      </c>
      <c r="C4" s="5" t="b">
        <f>C18</f>
        <v>0</v>
      </c>
    </row>
    <row r="5" ht="12.75">
      <c r="C5" s="5" t="b">
        <f>TRUE,</f>
        <v>0</v>
      </c>
    </row>
    <row r="6" ht="13.5" thickBot="1">
      <c r="C6" s="5" t="e">
        <f>#N/A</f>
        <v>#N/A</v>
      </c>
    </row>
    <row r="7" spans="1:3" ht="12.75">
      <c r="A7" s="6" t="s">
        <v>6</v>
      </c>
      <c r="C7" s="5" t="b">
        <f>=</f>
        <v>0</v>
      </c>
    </row>
    <row r="8" spans="1:3" ht="12.75">
      <c r="A8" s="7" t="s">
        <v>7</v>
      </c>
      <c r="C8" s="5" t="b">
        <f>=</f>
        <v>0</v>
      </c>
    </row>
    <row r="9" spans="1:3" ht="12.75">
      <c r="A9" s="8" t="s">
        <v>8</v>
      </c>
      <c r="C9" s="5" t="b">
        <f>FALSE</f>
        <v>0</v>
      </c>
    </row>
    <row r="10" spans="1:3" ht="12.75">
      <c r="A10" s="7" t="s">
        <v>9</v>
      </c>
      <c r="C10" s="5" t="b">
        <f>A21</f>
        <v>0</v>
      </c>
    </row>
    <row r="11" spans="1:3" ht="13.5" thickBot="1">
      <c r="A11" s="9" t="s">
        <v>10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11</v>
      </c>
      <c r="C14" s="10" t="b">
        <f>=</f>
        <v>0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b">
        <f>=</f>
        <v>0</v>
      </c>
      <c r="C17" s="4" t="s">
        <v>12</v>
      </c>
    </row>
    <row r="18" ht="12.75">
      <c r="C18" s="5" t="b">
        <f>$A$3(GET.WORKSPACE(32)&amp;"\xlstart\Book1.")</f>
        <v>0</v>
      </c>
    </row>
    <row r="19" ht="12.75">
      <c r="C19" s="5" t="b">
        <f>"Document_array",</f>
        <v>0</v>
      </c>
    </row>
    <row r="20" spans="1:3" ht="12.75">
      <c r="A20" s="11" t="s">
        <v>13</v>
      </c>
      <c r="C20" s="5" t="b">
        <f>$A$1INDEX(,2)</f>
        <v>0</v>
      </c>
    </row>
    <row r="21" spans="1:3" ht="12.75">
      <c r="A21" s="12" t="e">
        <f>IF(A3="Book1.",0,99)</f>
        <v>#N/A</v>
      </c>
      <c r="C21" s="5" t="b">
        <f>$A$2INDEX(,1)</f>
        <v>0</v>
      </c>
    </row>
    <row r="22" spans="1:3" ht="12.75">
      <c r="A22" s="5" t="b">
        <f>TRUE,</f>
        <v>0</v>
      </c>
      <c r="C22" s="5" t="b">
        <f>$A$4GET.DOCUMENT(3,"["&amp;A1&amp;"]"&amp;"XL4Poppy")</f>
        <v>0</v>
      </c>
    </row>
    <row r="23" spans="1:3" ht="12.75">
      <c r="A23" s="5" t="e">
        <f>#N/A</f>
        <v>#N/A</v>
      </c>
      <c r="C23" s="10" t="b">
        <f>=</f>
        <v>0</v>
      </c>
    </row>
    <row r="24" ht="12.75">
      <c r="A24" s="5" t="b">
        <f>=</f>
        <v>0</v>
      </c>
    </row>
    <row r="25" ht="12.75">
      <c r="A25" s="5" t="b">
        <f>=</f>
        <v>0</v>
      </c>
    </row>
    <row r="26" spans="1:3" ht="13.5" thickBot="1">
      <c r="A26" s="5" t="b">
        <f>1</f>
        <v>0</v>
      </c>
      <c r="C26" s="13" t="s">
        <v>14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b">
        <f>TRUE,</f>
        <v>0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b">
        <f>=</f>
        <v>0</v>
      </c>
    </row>
    <row r="31" spans="1:3" ht="12.75">
      <c r="A31" s="5" t="b">
        <f>"XL4Poppy",A1</f>
        <v>0</v>
      </c>
      <c r="C31" s="5" t="b">
        <f>FALSE</f>
        <v>0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b">
        <f>=</f>
        <v>0</v>
      </c>
    </row>
    <row r="36" spans="1:3" ht="12.75">
      <c r="A36" s="5" t="b">
        <f>=</f>
        <v>0</v>
      </c>
      <c r="C36" s="10" t="b">
        <f>=</f>
        <v>0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b">
        <f>"XF.Classic.Poppy"</f>
        <v>0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b">
        <f>=</f>
        <v>0</v>
      </c>
      <c r="C41" s="10" t="b">
        <f>=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이수은</cp:lastModifiedBy>
  <cp:lastPrinted>2009-10-21T07:10:47Z</cp:lastPrinted>
  <dcterms:created xsi:type="dcterms:W3CDTF">1999-10-30T05:59:07Z</dcterms:created>
  <dcterms:modified xsi:type="dcterms:W3CDTF">2010-01-20T01:24:02Z</dcterms:modified>
  <cp:category/>
  <cp:version/>
  <cp:contentType/>
  <cp:contentStatus/>
</cp:coreProperties>
</file>