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48" activeTab="0"/>
  </bookViews>
  <sheets>
    <sheet name="표지" sheetId="1" r:id="rId1"/>
    <sheet name="1.운용총칙" sheetId="2" r:id="rId2"/>
    <sheet name="2-가. 자금수지총괄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'1.운용총칙'!$A$1:$G$23</definedName>
    <definedName name="_xlnm.Print_Area" localSheetId="2">'2-가. 자금수지총괄'!$A$1:$H$15</definedName>
    <definedName name="_xlnm.Print_Area" localSheetId="3">'2-나. 수입계획'!$A$1:$I$13</definedName>
    <definedName name="_xlnm.Print_Area" localSheetId="0">'표지'!$A$1:$N$13</definedName>
  </definedNames>
  <calcPr fullCalcOnLoad="1"/>
</workbook>
</file>

<file path=xl/comments4.xml><?xml version="1.0" encoding="utf-8"?>
<comments xmlns="http://schemas.openxmlformats.org/spreadsheetml/2006/main">
  <authors>
    <author>예산</author>
  </authors>
  <commentList>
    <comment ref="F3" authorId="0">
      <text>
        <r>
          <rPr>
            <sz val="10"/>
            <rFont val="굴림"/>
            <family val="3"/>
          </rPr>
          <t>2008년도 최종 수입액 추정치</t>
        </r>
      </text>
    </comment>
  </commentList>
</comments>
</file>

<file path=xl/sharedStrings.xml><?xml version="1.0" encoding="utf-8"?>
<sst xmlns="http://schemas.openxmlformats.org/spreadsheetml/2006/main" count="154" uniqueCount="138">
  <si>
    <t>(단위 : 천원)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</si>
  <si>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</si>
  <si>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</si>
  <si>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</si>
  <si>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</si>
  <si>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</si>
  <si>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</si>
  <si>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</si>
  <si>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</si>
  <si>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</si>
  <si>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</si>
  <si>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</si>
  <si>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</si>
  <si>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</si>
  <si>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</si>
  <si>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</si>
  <si>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</si>
  <si>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</si>
  <si>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</si>
  <si>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 xml:space="preserve">  가. 자금수지총괄</t>
  </si>
  <si>
    <t>장</t>
  </si>
  <si>
    <t>관</t>
  </si>
  <si>
    <t>항</t>
  </si>
  <si>
    <t>목</t>
  </si>
  <si>
    <t>나. 수입계획</t>
  </si>
  <si>
    <t xml:space="preserve">   다. 지출계획</t>
  </si>
  <si>
    <t>3. 연도별 기금조성 및 집행현황</t>
  </si>
  <si>
    <t>(단위 : 천원)</t>
  </si>
  <si>
    <t>4. 예치금 및 예탁금 명세</t>
  </si>
  <si>
    <t>1. 운용총칙</t>
  </si>
  <si>
    <t>(1) 기금조성 현황</t>
  </si>
  <si>
    <t>비  고</t>
  </si>
  <si>
    <t>2. 자금운용계획</t>
  </si>
  <si>
    <t>(1) 기금사업의 목표 : 기금운용의 취지 필요성 서술</t>
  </si>
  <si>
    <t xml:space="preserve">    가. 기금설치 및 운용개요</t>
  </si>
  <si>
    <t xml:space="preserve">(2) 2010년도 기금사업 개요 </t>
  </si>
  <si>
    <t>2009년도말
현재액(A)</t>
  </si>
  <si>
    <t>2010년도 조성계획</t>
  </si>
  <si>
    <t>2010년도말 현재액
(A + B)</t>
  </si>
  <si>
    <t>2008년도말
현재액</t>
  </si>
  <si>
    <t>2010년도말
현재액(B)</t>
  </si>
  <si>
    <t>(2) 설치목적 : 여성의 권익증진 및 여성정책사업</t>
  </si>
  <si>
    <t>(3) 설치년도 : 2001년</t>
  </si>
  <si>
    <t xml:space="preserve">(4) 지원대상 : 여성의 권익증진사업, 여성단체사업 지원, 여성복지사업 및 여성발전을 위한 사업 지원 등 </t>
  </si>
  <si>
    <t>(1) 설치근거 : 부산광역시 사하구여성발전기금 설치 및 운용 조례</t>
  </si>
  <si>
    <t>(2) 재원조성 : 구 출연금 및 적립기금 이자수입</t>
  </si>
  <si>
    <t>(3) 지원기준 : 여성복지와 관련된 사업</t>
  </si>
  <si>
    <t xml:space="preserve">    ○ 적립금의 이자수입 범위내에서 사업 추진</t>
  </si>
  <si>
    <t xml:space="preserve">    ○ 여성단체의 각종 사업비 지원 및 출산장려시책 추진</t>
  </si>
  <si>
    <t>(단위 :  천원)</t>
  </si>
  <si>
    <t>항   목</t>
  </si>
  <si>
    <t>전년도
수입액(A)</t>
  </si>
  <si>
    <t>수입액
(B)</t>
  </si>
  <si>
    <t>증 감
(B-A)</t>
  </si>
  <si>
    <t>전년도
지출액(A)</t>
  </si>
  <si>
    <t>지출액
(B)</t>
  </si>
  <si>
    <t xml:space="preserve"> 출   연   금</t>
  </si>
  <si>
    <t xml:space="preserve"> 고유목적사업비</t>
  </si>
  <si>
    <t xml:space="preserve"> 보   조   금</t>
  </si>
  <si>
    <t xml:space="preserve"> 융   자   금</t>
  </si>
  <si>
    <t xml:space="preserve"> 융자금회수</t>
  </si>
  <si>
    <t xml:space="preserve"> 물   건   비</t>
  </si>
  <si>
    <t xml:space="preserve"> 예탁금상환금</t>
  </si>
  <si>
    <t xml:space="preserve"> 예   탁   금</t>
  </si>
  <si>
    <t xml:space="preserve"> 예치금회수</t>
  </si>
  <si>
    <t xml:space="preserve"> 예   치   금</t>
  </si>
  <si>
    <t xml:space="preserve"> 예   수   금</t>
  </si>
  <si>
    <t xml:space="preserve"> 차입원리금상환</t>
  </si>
  <si>
    <t xml:space="preserve"> 이 자 수 입</t>
  </si>
  <si>
    <t xml:space="preserve"> 예수금원리금상환</t>
  </si>
  <si>
    <t xml:space="preserve"> 기 타 수 입</t>
  </si>
  <si>
    <t>수입항목</t>
  </si>
  <si>
    <t>증  감
(B-A)</t>
  </si>
  <si>
    <t>산출내역</t>
  </si>
  <si>
    <t>200 세외수입</t>
  </si>
  <si>
    <t>210 경상적세외수입</t>
  </si>
  <si>
    <t>216 이자수입</t>
  </si>
  <si>
    <t>216-01
공공예금이자수입</t>
  </si>
  <si>
    <t>은행 예치금 이자수입            = 6,180</t>
  </si>
  <si>
    <t>600 지방채및예치금회수</t>
  </si>
  <si>
    <t>630 예치금회수</t>
  </si>
  <si>
    <t>631 예치금회수</t>
  </si>
  <si>
    <t>631-01
예치금회수</t>
  </si>
  <si>
    <t>은행 예치금 회수                = 215,365</t>
  </si>
  <si>
    <t>분야</t>
  </si>
  <si>
    <t>부문</t>
  </si>
  <si>
    <t>정책</t>
  </si>
  <si>
    <t>단위</t>
  </si>
  <si>
    <t>세부</t>
  </si>
  <si>
    <t>편성목
통계목</t>
  </si>
  <si>
    <t>산 출 내 역</t>
  </si>
  <si>
    <t>사회복지</t>
  </si>
  <si>
    <t>여성복지</t>
  </si>
  <si>
    <t>여성복지증진(여성발전기금)</t>
  </si>
  <si>
    <t>여성복지행사 지원</t>
  </si>
  <si>
    <t>201 일반운영비</t>
  </si>
  <si>
    <t xml:space="preserve">  01 사무관리비</t>
  </si>
  <si>
    <t>재무활동(주민서비스과)</t>
  </si>
  <si>
    <t>보전지출(노인복지기금)</t>
  </si>
  <si>
    <t>여유자금예치</t>
  </si>
  <si>
    <t>602 예치금</t>
  </si>
  <si>
    <t>지  출  합  계</t>
  </si>
  <si>
    <t>연도별</t>
  </si>
  <si>
    <t>조       성       액</t>
  </si>
  <si>
    <t>집        행        액</t>
  </si>
  <si>
    <t>잔  액
(A-B)</t>
  </si>
  <si>
    <t>계(A)</t>
  </si>
  <si>
    <t>국   고
보조금</t>
  </si>
  <si>
    <t>시  비
보조금</t>
  </si>
  <si>
    <t>구비</t>
  </si>
  <si>
    <t>이자
수입</t>
  </si>
  <si>
    <t>지방채</t>
  </si>
  <si>
    <t>기타</t>
  </si>
  <si>
    <t>계(B)</t>
  </si>
  <si>
    <t>고유목적
사  업 비</t>
  </si>
  <si>
    <t>융자금</t>
  </si>
  <si>
    <t>장학금</t>
  </si>
  <si>
    <t>지방채
상   환</t>
  </si>
  <si>
    <t>2004
까지</t>
  </si>
  <si>
    <t>구   분</t>
  </si>
  <si>
    <t>예치(탁)처</t>
  </si>
  <si>
    <t>예치 및 예탁액</t>
  </si>
  <si>
    <t>비   고</t>
  </si>
  <si>
    <t>증   감
(B-A)</t>
  </si>
  <si>
    <t>예치금</t>
  </si>
  <si>
    <t>소   계</t>
  </si>
  <si>
    <t>부산은행</t>
  </si>
  <si>
    <t>예탁금</t>
  </si>
  <si>
    <t>합    계</t>
  </si>
  <si>
    <t>수 입 합 계</t>
  </si>
  <si>
    <t>합 계</t>
  </si>
  <si>
    <t>지  출  계  획</t>
  </si>
  <si>
    <t>수 입  계 획</t>
  </si>
  <si>
    <t>주 민 서 비 스 과</t>
  </si>
  <si>
    <t xml:space="preserve"> 출산장려 지원 사업                               = 6,000 </t>
  </si>
  <si>
    <t xml:space="preserve">  예치금                                               = 215,545</t>
  </si>
  <si>
    <t>보육·가족 및 여성</t>
  </si>
  <si>
    <t>여성발전기금 운용계획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</si>
</sst>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\&quot;#,##0.00;[Red]&quot;\&quot;&quot;\&quot;&quot;\&quot;&quot;\&quot;&quot;\&quot;&quot;\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\&quot;#,##0.00;&quot;△&quot;#,##0.00"/>
    <numFmt numFmtId="195" formatCode="&quot;\&quot;#,##0.00;&quot;△&quot;#,##0"/>
    <numFmt numFmtId="196" formatCode="_-&quot;\&quot;* #,##0_-;&quot;△&quot;* #,##0_-;_-&quot;\&quot;* &quot;-&quot;_-;_-@_-"/>
  </numFmts>
  <fonts count="29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10"/>
      <name val="굴림"/>
      <family val="3"/>
    </font>
    <font>
      <sz val="24"/>
      <name val="HY견명조"/>
      <family val="1"/>
    </font>
    <font>
      <sz val="34"/>
      <name val="HY견명조"/>
      <family val="1"/>
    </font>
    <font>
      <b/>
      <sz val="8"/>
      <name val="돋움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</cellStyleXfs>
  <cellXfs count="225">
    <xf numFmtId="0" fontId="0" fillId="0" borderId="0" xfId="0" applyAlignment="1">
      <alignment/>
    </xf>
    <xf numFmtId="0" fontId="8" fillId="2" borderId="0" xfId="24" applyFont="1" applyFill="1">
      <alignment/>
      <protection/>
    </xf>
    <xf numFmtId="0" fontId="5" fillId="0" borderId="0" xfId="24">
      <alignment/>
      <protection/>
    </xf>
    <xf numFmtId="0" fontId="5" fillId="2" borderId="0" xfId="24" applyFill="1">
      <alignment/>
      <protection/>
    </xf>
    <xf numFmtId="0" fontId="5" fillId="3" borderId="3" xfId="24" applyFill="1" applyBorder="1">
      <alignment/>
      <protection/>
    </xf>
    <xf numFmtId="0" fontId="5" fillId="4" borderId="4" xfId="24" applyFill="1" applyBorder="1">
      <alignment/>
      <protection/>
    </xf>
    <xf numFmtId="0" fontId="9" fillId="5" borderId="5" xfId="24" applyFont="1" applyFill="1" applyBorder="1" applyAlignment="1">
      <alignment horizontal="center"/>
      <protection/>
    </xf>
    <xf numFmtId="0" fontId="10" fillId="6" borderId="6" xfId="24" applyFont="1" applyFill="1" applyBorder="1" applyAlignment="1">
      <alignment horizontal="center"/>
      <protection/>
    </xf>
    <xf numFmtId="0" fontId="9" fillId="5" borderId="6" xfId="24" applyFont="1" applyFill="1" applyBorder="1" applyAlignment="1">
      <alignment horizontal="center"/>
      <protection/>
    </xf>
    <xf numFmtId="0" fontId="9" fillId="5" borderId="7" xfId="24" applyFont="1" applyFill="1" applyBorder="1" applyAlignment="1">
      <alignment horizontal="center"/>
      <protection/>
    </xf>
    <xf numFmtId="0" fontId="5" fillId="4" borderId="8" xfId="24" applyFill="1" applyBorder="1">
      <alignment/>
      <protection/>
    </xf>
    <xf numFmtId="0" fontId="5" fillId="3" borderId="9" xfId="24" applyFill="1" applyBorder="1">
      <alignment/>
      <protection/>
    </xf>
    <xf numFmtId="0" fontId="5" fillId="4" borderId="9" xfId="24" applyFill="1" applyBorder="1">
      <alignment/>
      <protection/>
    </xf>
    <xf numFmtId="0" fontId="5" fillId="3" borderId="10" xfId="24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1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178" fontId="16" fillId="0" borderId="11" xfId="18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16" fillId="0" borderId="12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17" fillId="3" borderId="14" xfId="0" applyFont="1" applyFill="1" applyBorder="1" applyAlignment="1">
      <alignment horizontal="center" vertical="center" wrapText="1" shrinkToFit="1"/>
    </xf>
    <xf numFmtId="0" fontId="17" fillId="3" borderId="15" xfId="0" applyFont="1" applyFill="1" applyBorder="1" applyAlignment="1">
      <alignment horizontal="center" vertical="center" wrapText="1" shrinkToFit="1"/>
    </xf>
    <xf numFmtId="0" fontId="17" fillId="3" borderId="16" xfId="0" applyFont="1" applyFill="1" applyBorder="1" applyAlignment="1">
      <alignment vertical="center" wrapText="1" shrinkToFit="1"/>
    </xf>
    <xf numFmtId="0" fontId="16" fillId="0" borderId="13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178" fontId="16" fillId="0" borderId="17" xfId="0" applyNumberFormat="1" applyFont="1" applyFill="1" applyBorder="1" applyAlignment="1">
      <alignment horizontal="right" vertical="center" shrinkToFit="1"/>
    </xf>
    <xf numFmtId="3" fontId="16" fillId="0" borderId="11" xfId="0" applyNumberFormat="1" applyFont="1" applyFill="1" applyBorder="1" applyAlignment="1">
      <alignment horizontal="right" vertical="center" shrinkToFit="1"/>
    </xf>
    <xf numFmtId="178" fontId="16" fillId="0" borderId="18" xfId="0" applyNumberFormat="1" applyFont="1" applyFill="1" applyBorder="1" applyAlignment="1">
      <alignment horizontal="right" vertical="center" shrinkToFit="1"/>
    </xf>
    <xf numFmtId="176" fontId="17" fillId="3" borderId="19" xfId="0" applyNumberFormat="1" applyFont="1" applyFill="1" applyBorder="1" applyAlignment="1">
      <alignment horizontal="center" vertical="center" shrinkToFit="1"/>
    </xf>
    <xf numFmtId="176" fontId="17" fillId="3" borderId="20" xfId="0" applyNumberFormat="1" applyFont="1" applyFill="1" applyBorder="1" applyAlignment="1">
      <alignment horizontal="center" vertical="center" wrapText="1" shrinkToFit="1"/>
    </xf>
    <xf numFmtId="176" fontId="17" fillId="3" borderId="20" xfId="0" applyNumberFormat="1" applyFont="1" applyFill="1" applyBorder="1" applyAlignment="1">
      <alignment horizontal="center" vertical="center" shrinkToFit="1"/>
    </xf>
    <xf numFmtId="176" fontId="17" fillId="3" borderId="21" xfId="0" applyNumberFormat="1" applyFont="1" applyFill="1" applyBorder="1" applyAlignment="1">
      <alignment horizontal="center" vertical="center" wrapText="1" shrinkToFit="1"/>
    </xf>
    <xf numFmtId="3" fontId="17" fillId="0" borderId="22" xfId="0" applyNumberFormat="1" applyFont="1" applyBorder="1" applyAlignment="1">
      <alignment horizontal="center" vertical="center" shrinkToFit="1"/>
    </xf>
    <xf numFmtId="41" fontId="17" fillId="0" borderId="8" xfId="18" applyFont="1" applyFill="1" applyBorder="1" applyAlignment="1">
      <alignment horizontal="center" vertical="center" shrinkToFit="1"/>
    </xf>
    <xf numFmtId="3" fontId="16" fillId="0" borderId="23" xfId="0" applyNumberFormat="1" applyFont="1" applyBorder="1" applyAlignment="1">
      <alignment horizontal="center" vertical="center" shrinkToFit="1"/>
    </xf>
    <xf numFmtId="41" fontId="16" fillId="0" borderId="11" xfId="18" applyFont="1" applyFill="1" applyBorder="1" applyAlignment="1">
      <alignment horizontal="right" vertical="center" shrinkToFit="1"/>
    </xf>
    <xf numFmtId="178" fontId="16" fillId="0" borderId="9" xfId="18" applyNumberFormat="1" applyFont="1" applyFill="1" applyBorder="1" applyAlignment="1">
      <alignment horizontal="right" vertical="center" shrinkToFit="1"/>
    </xf>
    <xf numFmtId="3" fontId="16" fillId="0" borderId="11" xfId="0" applyNumberFormat="1" applyFont="1" applyFill="1" applyBorder="1" applyAlignment="1">
      <alignment horizontal="center" vertical="center" shrinkToFit="1"/>
    </xf>
    <xf numFmtId="178" fontId="16" fillId="0" borderId="24" xfId="18" applyNumberFormat="1" applyFont="1" applyFill="1" applyBorder="1" applyAlignment="1">
      <alignment horizontal="right" vertical="center" shrinkToFit="1"/>
    </xf>
    <xf numFmtId="41" fontId="16" fillId="0" borderId="11" xfId="18" applyFont="1" applyFill="1" applyBorder="1" applyAlignment="1">
      <alignment horizontal="center" vertical="center" shrinkToFit="1"/>
    </xf>
    <xf numFmtId="3" fontId="16" fillId="0" borderId="25" xfId="0" applyNumberFormat="1" applyFont="1" applyBorder="1" applyAlignment="1">
      <alignment horizontal="center" vertical="center" shrinkToFit="1"/>
    </xf>
    <xf numFmtId="0" fontId="16" fillId="0" borderId="10" xfId="18" applyNumberFormat="1" applyFont="1" applyFill="1" applyBorder="1" applyAlignment="1">
      <alignment horizontal="right" shrinkToFit="1"/>
    </xf>
    <xf numFmtId="178" fontId="16" fillId="0" borderId="10" xfId="18" applyNumberFormat="1" applyFont="1" applyFill="1" applyBorder="1" applyAlignment="1">
      <alignment horizontal="right" vertical="center" shrinkToFit="1"/>
    </xf>
    <xf numFmtId="3" fontId="16" fillId="0" borderId="10" xfId="0" applyNumberFormat="1" applyFont="1" applyFill="1" applyBorder="1" applyAlignment="1">
      <alignment horizontal="center" vertical="center" shrinkToFit="1"/>
    </xf>
    <xf numFmtId="178" fontId="16" fillId="0" borderId="26" xfId="18" applyNumberFormat="1" applyFont="1" applyFill="1" applyBorder="1" applyAlignment="1">
      <alignment horizontal="right" vertical="center" shrinkToFit="1"/>
    </xf>
    <xf numFmtId="0" fontId="17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41" fontId="16" fillId="0" borderId="8" xfId="18" applyNumberFormat="1" applyFont="1" applyFill="1" applyBorder="1" applyAlignment="1">
      <alignment vertical="center" wrapText="1"/>
    </xf>
    <xf numFmtId="178" fontId="16" fillId="0" borderId="4" xfId="0" applyNumberFormat="1" applyFont="1" applyFill="1" applyBorder="1" applyAlignment="1">
      <alignment vertical="center" shrinkToFit="1"/>
    </xf>
    <xf numFmtId="41" fontId="16" fillId="0" borderId="18" xfId="18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41" fontId="16" fillId="0" borderId="11" xfId="18" applyNumberFormat="1" applyFont="1" applyFill="1" applyBorder="1" applyAlignment="1">
      <alignment vertical="center" wrapText="1"/>
    </xf>
    <xf numFmtId="178" fontId="16" fillId="0" borderId="9" xfId="0" applyNumberFormat="1" applyFont="1" applyFill="1" applyBorder="1" applyAlignment="1">
      <alignment vertical="center" shrinkToFit="1"/>
    </xf>
    <xf numFmtId="41" fontId="16" fillId="0" borderId="17" xfId="18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/>
    </xf>
    <xf numFmtId="41" fontId="16" fillId="0" borderId="20" xfId="18" applyNumberFormat="1" applyFont="1" applyFill="1" applyBorder="1" applyAlignment="1">
      <alignment vertical="center" wrapText="1"/>
    </xf>
    <xf numFmtId="178" fontId="16" fillId="0" borderId="20" xfId="0" applyNumberFormat="1" applyFont="1" applyFill="1" applyBorder="1" applyAlignment="1">
      <alignment vertical="center" shrinkToFit="1"/>
    </xf>
    <xf numFmtId="41" fontId="16" fillId="0" borderId="21" xfId="18" applyFont="1" applyFill="1" applyBorder="1" applyAlignment="1">
      <alignment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right" vertical="center" shrinkToFi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right" vertical="center" shrinkToFit="1"/>
    </xf>
    <xf numFmtId="178" fontId="16" fillId="0" borderId="21" xfId="0" applyNumberFormat="1" applyFont="1" applyFill="1" applyBorder="1" applyAlignment="1">
      <alignment horizontal="right" vertical="center" shrinkToFit="1"/>
    </xf>
    <xf numFmtId="3" fontId="16" fillId="0" borderId="10" xfId="0" applyNumberFormat="1" applyFont="1" applyFill="1" applyBorder="1" applyAlignment="1">
      <alignment horizontal="right" vertical="center" shrinkToFit="1"/>
    </xf>
    <xf numFmtId="178" fontId="16" fillId="0" borderId="2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horizontal="right" vertical="center"/>
    </xf>
    <xf numFmtId="192" fontId="16" fillId="0" borderId="11" xfId="0" applyNumberFormat="1" applyFont="1" applyFill="1" applyBorder="1" applyAlignment="1">
      <alignment vertical="center" shrinkToFit="1"/>
    </xf>
    <xf numFmtId="192" fontId="16" fillId="0" borderId="10" xfId="0" applyNumberFormat="1" applyFont="1" applyFill="1" applyBorder="1" applyAlignment="1">
      <alignment vertical="center" shrinkToFit="1"/>
    </xf>
    <xf numFmtId="189" fontId="16" fillId="0" borderId="11" xfId="0" applyNumberFormat="1" applyFont="1" applyFill="1" applyBorder="1" applyAlignment="1">
      <alignment vertical="center" shrinkToFit="1"/>
    </xf>
    <xf numFmtId="187" fontId="16" fillId="0" borderId="11" xfId="18" applyNumberFormat="1" applyFont="1" applyFill="1" applyBorder="1" applyAlignment="1">
      <alignment horizontal="center" vertical="center"/>
    </xf>
    <xf numFmtId="192" fontId="16" fillId="0" borderId="11" xfId="0" applyNumberFormat="1" applyFont="1" applyFill="1" applyBorder="1" applyAlignment="1">
      <alignment horizontal="right" vertical="center" shrinkToFit="1"/>
    </xf>
    <xf numFmtId="192" fontId="16" fillId="0" borderId="10" xfId="18" applyNumberFormat="1" applyFont="1" applyFill="1" applyBorder="1" applyAlignment="1">
      <alignment vertical="center" shrinkToFit="1"/>
    </xf>
    <xf numFmtId="41" fontId="17" fillId="0" borderId="8" xfId="18" applyFont="1" applyFill="1" applyBorder="1" applyAlignment="1">
      <alignment horizontal="right" vertical="center" shrinkToFit="1"/>
    </xf>
    <xf numFmtId="178" fontId="17" fillId="0" borderId="4" xfId="18" applyNumberFormat="1" applyFont="1" applyFill="1" applyBorder="1" applyAlignment="1">
      <alignment horizontal="right" vertical="center" shrinkToFit="1"/>
    </xf>
    <xf numFmtId="192" fontId="17" fillId="0" borderId="8" xfId="18" applyNumberFormat="1" applyFont="1" applyFill="1" applyBorder="1" applyAlignment="1">
      <alignment horizontal="right" vertical="center" shrinkToFit="1"/>
    </xf>
    <xf numFmtId="178" fontId="17" fillId="0" borderId="32" xfId="18" applyNumberFormat="1" applyFont="1" applyFill="1" applyBorder="1" applyAlignment="1">
      <alignment horizontal="right" vertical="center" shrinkToFit="1"/>
    </xf>
    <xf numFmtId="41" fontId="17" fillId="0" borderId="33" xfId="18" applyNumberFormat="1" applyFont="1" applyFill="1" applyBorder="1" applyAlignment="1">
      <alignment vertical="center" wrapText="1"/>
    </xf>
    <xf numFmtId="41" fontId="17" fillId="0" borderId="34" xfId="18" applyFont="1" applyFill="1" applyBorder="1" applyAlignment="1">
      <alignment vertical="center" wrapText="1"/>
    </xf>
    <xf numFmtId="0" fontId="17" fillId="0" borderId="35" xfId="0" applyFont="1" applyBorder="1" applyAlignment="1">
      <alignment horizontal="center" vertical="center" wrapText="1"/>
    </xf>
    <xf numFmtId="3" fontId="17" fillId="0" borderId="33" xfId="0" applyNumberFormat="1" applyFont="1" applyFill="1" applyBorder="1" applyAlignment="1">
      <alignment horizontal="right" vertical="center" shrinkToFit="1"/>
    </xf>
    <xf numFmtId="178" fontId="17" fillId="0" borderId="34" xfId="0" applyNumberFormat="1" applyFont="1" applyFill="1" applyBorder="1" applyAlignment="1">
      <alignment horizontal="right" vertical="center" shrinkToFit="1"/>
    </xf>
    <xf numFmtId="0" fontId="17" fillId="0" borderId="22" xfId="0" applyFont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right" vertical="center" shrinkToFit="1"/>
    </xf>
    <xf numFmtId="192" fontId="17" fillId="0" borderId="8" xfId="0" applyNumberFormat="1" applyFont="1" applyFill="1" applyBorder="1" applyAlignment="1">
      <alignment vertical="center" shrinkToFit="1"/>
    </xf>
    <xf numFmtId="189" fontId="17" fillId="0" borderId="8" xfId="0" applyNumberFormat="1" applyFont="1" applyFill="1" applyBorder="1" applyAlignment="1">
      <alignment vertical="center" shrinkToFit="1"/>
    </xf>
    <xf numFmtId="178" fontId="17" fillId="0" borderId="18" xfId="0" applyNumberFormat="1" applyFont="1" applyFill="1" applyBorder="1" applyAlignment="1">
      <alignment horizontal="right" vertical="center" shrinkToFit="1"/>
    </xf>
    <xf numFmtId="0" fontId="16" fillId="0" borderId="0" xfId="0" applyFont="1" applyFill="1" applyAlignment="1">
      <alignment horizontal="right"/>
    </xf>
    <xf numFmtId="0" fontId="16" fillId="0" borderId="36" xfId="0" applyFont="1" applyFill="1" applyBorder="1" applyAlignment="1">
      <alignment vertical="center" wrapText="1"/>
    </xf>
    <xf numFmtId="0" fontId="17" fillId="3" borderId="37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4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76" fontId="17" fillId="3" borderId="41" xfId="0" applyNumberFormat="1" applyFont="1" applyFill="1" applyBorder="1" applyAlignment="1">
      <alignment horizontal="center" vertical="center" shrinkToFit="1"/>
    </xf>
    <xf numFmtId="176" fontId="17" fillId="3" borderId="42" xfId="0" applyNumberFormat="1" applyFont="1" applyFill="1" applyBorder="1" applyAlignment="1">
      <alignment horizontal="center" vertical="center" shrinkToFit="1"/>
    </xf>
    <xf numFmtId="176" fontId="17" fillId="3" borderId="43" xfId="0" applyNumberFormat="1" applyFont="1" applyFill="1" applyBorder="1" applyAlignment="1">
      <alignment horizontal="center" vertical="center" shrinkToFit="1"/>
    </xf>
    <xf numFmtId="176" fontId="17" fillId="3" borderId="44" xfId="0" applyNumberFormat="1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4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vertical="center" wrapText="1"/>
    </xf>
    <xf numFmtId="0" fontId="17" fillId="3" borderId="20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right" vertical="center" shrinkToFit="1"/>
    </xf>
    <xf numFmtId="3" fontId="16" fillId="0" borderId="17" xfId="0" applyNumberFormat="1" applyFont="1" applyFill="1" applyBorder="1" applyAlignment="1">
      <alignment horizontal="right" vertical="center" shrinkToFit="1"/>
    </xf>
    <xf numFmtId="3" fontId="16" fillId="0" borderId="40" xfId="0" applyNumberFormat="1" applyFont="1" applyFill="1" applyBorder="1" applyAlignment="1">
      <alignment horizontal="right" vertical="center" shrinkToFit="1"/>
    </xf>
    <xf numFmtId="3" fontId="16" fillId="0" borderId="2" xfId="0" applyNumberFormat="1" applyFont="1" applyFill="1" applyBorder="1" applyAlignment="1">
      <alignment horizontal="right" vertical="center" shrinkToFit="1"/>
    </xf>
    <xf numFmtId="3" fontId="16" fillId="0" borderId="27" xfId="0" applyNumberFormat="1" applyFont="1" applyFill="1" applyBorder="1" applyAlignment="1">
      <alignment horizontal="right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178" fontId="16" fillId="0" borderId="11" xfId="0" applyNumberFormat="1" applyFont="1" applyFill="1" applyBorder="1" applyAlignment="1">
      <alignment vertical="center" shrinkToFit="1"/>
    </xf>
    <xf numFmtId="178" fontId="16" fillId="0" borderId="17" xfId="0" applyNumberFormat="1" applyFont="1" applyFill="1" applyBorder="1" applyAlignment="1">
      <alignment vertical="center" shrinkToFit="1"/>
    </xf>
    <xf numFmtId="0" fontId="16" fillId="0" borderId="40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27" xfId="0" applyFont="1" applyBorder="1" applyAlignment="1">
      <alignment horizontal="left" vertical="center" wrapText="1" shrinkToFit="1"/>
    </xf>
    <xf numFmtId="178" fontId="16" fillId="0" borderId="11" xfId="0" applyNumberFormat="1" applyFont="1" applyFill="1" applyBorder="1" applyAlignment="1">
      <alignment horizontal="right" vertical="center" shrinkToFit="1"/>
    </xf>
    <xf numFmtId="178" fontId="16" fillId="0" borderId="17" xfId="0" applyNumberFormat="1" applyFont="1" applyFill="1" applyBorder="1" applyAlignment="1">
      <alignment horizontal="right" vertical="center" shrinkToFit="1"/>
    </xf>
    <xf numFmtId="3" fontId="17" fillId="0" borderId="57" xfId="0" applyNumberFormat="1" applyFont="1" applyFill="1" applyBorder="1" applyAlignment="1">
      <alignment horizontal="right" vertical="center" shrinkToFit="1"/>
    </xf>
    <xf numFmtId="3" fontId="17" fillId="0" borderId="55" xfId="0" applyNumberFormat="1" applyFont="1" applyFill="1" applyBorder="1" applyAlignment="1">
      <alignment horizontal="right" vertical="center" shrinkToFit="1"/>
    </xf>
    <xf numFmtId="3" fontId="17" fillId="0" borderId="56" xfId="0" applyNumberFormat="1" applyFont="1" applyFill="1" applyBorder="1" applyAlignment="1">
      <alignment horizontal="right" vertical="center" shrinkToFit="1"/>
    </xf>
    <xf numFmtId="0" fontId="16" fillId="0" borderId="40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27" xfId="0" applyFont="1" applyBorder="1" applyAlignment="1">
      <alignment horizontal="left" vertical="center" shrinkToFit="1"/>
    </xf>
    <xf numFmtId="0" fontId="16" fillId="0" borderId="40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40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40" xfId="0" applyFont="1" applyBorder="1" applyAlignment="1">
      <alignment vertical="center" wrapText="1" shrinkToFit="1"/>
    </xf>
    <xf numFmtId="0" fontId="16" fillId="0" borderId="2" xfId="0" applyFont="1" applyBorder="1" applyAlignment="1">
      <alignment vertical="center" shrinkToFit="1"/>
    </xf>
    <xf numFmtId="0" fontId="16" fillId="0" borderId="27" xfId="0" applyFont="1" applyBorder="1" applyAlignment="1">
      <alignment vertical="center" shrinkToFit="1"/>
    </xf>
    <xf numFmtId="0" fontId="16" fillId="0" borderId="40" xfId="0" applyFont="1" applyBorder="1" applyAlignment="1">
      <alignment vertical="center" shrinkToFit="1"/>
    </xf>
    <xf numFmtId="3" fontId="16" fillId="0" borderId="40" xfId="0" applyNumberFormat="1" applyFont="1" applyFill="1" applyBorder="1" applyAlignment="1">
      <alignment vertical="center" shrinkToFit="1"/>
    </xf>
    <xf numFmtId="3" fontId="16" fillId="0" borderId="2" xfId="0" applyNumberFormat="1" applyFont="1" applyFill="1" applyBorder="1" applyAlignment="1">
      <alignment vertical="center" shrinkToFit="1"/>
    </xf>
    <xf numFmtId="3" fontId="16" fillId="0" borderId="27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17" fillId="3" borderId="16" xfId="0" applyFont="1" applyFill="1" applyBorder="1" applyAlignment="1">
      <alignment horizontal="center" vertical="center" wrapText="1" shrinkToFit="1"/>
    </xf>
    <xf numFmtId="0" fontId="17" fillId="3" borderId="58" xfId="0" applyFont="1" applyFill="1" applyBorder="1" applyAlignment="1">
      <alignment horizontal="center" vertical="center" wrapText="1" shrinkToFit="1"/>
    </xf>
    <xf numFmtId="0" fontId="17" fillId="3" borderId="59" xfId="0" applyFont="1" applyFill="1" applyBorder="1" applyAlignment="1">
      <alignment horizontal="center" vertical="center" wrapText="1" shrinkToFit="1"/>
    </xf>
    <xf numFmtId="3" fontId="16" fillId="0" borderId="60" xfId="0" applyNumberFormat="1" applyFont="1" applyFill="1" applyBorder="1" applyAlignment="1">
      <alignment horizontal="right" vertical="center" shrinkToFit="1"/>
    </xf>
    <xf numFmtId="3" fontId="16" fillId="0" borderId="39" xfId="0" applyNumberFormat="1" applyFont="1" applyFill="1" applyBorder="1" applyAlignment="1">
      <alignment horizontal="right" vertical="center" shrinkToFit="1"/>
    </xf>
    <xf numFmtId="3" fontId="16" fillId="0" borderId="36" xfId="0" applyNumberFormat="1" applyFont="1" applyFill="1" applyBorder="1" applyAlignment="1">
      <alignment horizontal="right" vertical="center" shrinkToFit="1"/>
    </xf>
    <xf numFmtId="0" fontId="17" fillId="3" borderId="15" xfId="0" applyFont="1" applyFill="1" applyBorder="1" applyAlignment="1">
      <alignment horizontal="center" vertical="center" wrapText="1" shrinkToFit="1"/>
    </xf>
    <xf numFmtId="0" fontId="17" fillId="3" borderId="61" xfId="0" applyFont="1" applyFill="1" applyBorder="1" applyAlignment="1">
      <alignment horizontal="center" vertical="center" wrapText="1" shrinkToFit="1"/>
    </xf>
    <xf numFmtId="178" fontId="16" fillId="0" borderId="8" xfId="0" applyNumberFormat="1" applyFont="1" applyFill="1" applyBorder="1" applyAlignment="1">
      <alignment horizontal="right" vertical="center" shrinkToFit="1"/>
    </xf>
    <xf numFmtId="178" fontId="16" fillId="0" borderId="18" xfId="0" applyNumberFormat="1" applyFont="1" applyFill="1" applyBorder="1" applyAlignment="1">
      <alignment horizontal="right" vertical="center" shrinkToFit="1"/>
    </xf>
    <xf numFmtId="0" fontId="16" fillId="0" borderId="49" xfId="0" applyFont="1" applyBorder="1" applyAlignment="1">
      <alignment horizontal="left" vertical="center" wrapText="1" shrinkToFit="1"/>
    </xf>
    <xf numFmtId="0" fontId="16" fillId="0" borderId="39" xfId="0" applyFont="1" applyBorder="1" applyAlignment="1">
      <alignment horizontal="left" vertical="center" wrapText="1" shrinkToFit="1"/>
    </xf>
    <xf numFmtId="0" fontId="16" fillId="0" borderId="36" xfId="0" applyFont="1" applyBorder="1" applyAlignment="1">
      <alignment horizontal="left" vertical="center" wrapText="1" shrinkToFit="1"/>
    </xf>
    <xf numFmtId="178" fontId="17" fillId="0" borderId="10" xfId="0" applyNumberFormat="1" applyFont="1" applyFill="1" applyBorder="1" applyAlignment="1">
      <alignment horizontal="right" vertical="center" shrinkToFit="1"/>
    </xf>
    <xf numFmtId="178" fontId="17" fillId="0" borderId="26" xfId="0" applyNumberFormat="1" applyFont="1" applyFill="1" applyBorder="1" applyAlignment="1">
      <alignment horizontal="right" vertical="center" shrinkToFit="1"/>
    </xf>
    <xf numFmtId="0" fontId="16" fillId="0" borderId="38" xfId="0" applyFont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7" fillId="3" borderId="62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</cellXfs>
  <cellStyles count="24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_1202" xfId="21"/>
    <cellStyle name="Currency" xfId="22"/>
    <cellStyle name="Currency [0]" xfId="23"/>
    <cellStyle name="표준_kc-elec system check list" xfId="24"/>
    <cellStyle name="Hyperlink" xfId="25"/>
    <cellStyle name="AeE­ [0]_INQUIRY ¿μ¾÷AßAø " xfId="26"/>
    <cellStyle name="AeE­_INQUIRY ¿μ¾÷AßAø " xfId="27"/>
    <cellStyle name="AÞ¸¶ [0]_INQUIRY ¿μ¾÷AßAø " xfId="28"/>
    <cellStyle name="AÞ¸¶_INQUIRY ¿μ¾÷AßAø " xfId="29"/>
    <cellStyle name="C￥AØ_¿μ¾÷CoE² " xfId="30"/>
    <cellStyle name="Comma [0]_ SG&amp;A Bridge " xfId="31"/>
    <cellStyle name="Comma_ SG&amp;A Bridge " xfId="32"/>
    <cellStyle name="Currency [0]_ SG&amp;A Bridge " xfId="33"/>
    <cellStyle name="Currency_ SG&amp;A Bridge " xfId="34"/>
    <cellStyle name="Header1" xfId="35"/>
    <cellStyle name="Header2" xfId="36"/>
    <cellStyle name="Normal_ SG&amp;A Bridge 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90" zoomScaleSheetLayoutView="90" workbookViewId="0" topLeftCell="A1">
      <selection activeCell="A12" sqref="A12:N12"/>
    </sheetView>
  </sheetViews>
  <sheetFormatPr defaultColWidth="8.88671875" defaultRowHeight="13.5"/>
  <sheetData>
    <row r="1" spans="1:14" s="32" customFormat="1" ht="30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32" customFormat="1" ht="30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32" customFormat="1" ht="87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32" customFormat="1" ht="37.5" customHeight="1">
      <c r="A4" s="130" t="s">
        <v>137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s="35" customFormat="1" ht="49.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32" customFormat="1" ht="30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32" customFormat="1" ht="30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s="32" customFormat="1" ht="30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32" customFormat="1" ht="30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s="32" customFormat="1" ht="30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s="32" customFormat="1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s="32" customFormat="1" ht="30" customHeight="1">
      <c r="A12" s="131" t="s">
        <v>133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s="32" customFormat="1" ht="30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s="32" customFormat="1" ht="30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</sheetData>
  <sheetProtection selectLockedCells="1" selectUnlockedCells="1"/>
  <mergeCells count="2">
    <mergeCell ref="A4:N4"/>
    <mergeCell ref="A12:N12"/>
  </mergeCells>
  <printOptions/>
  <pageMargins left="0.75" right="0.75" top="1" bottom="1" header="0.5" footer="0.5"/>
  <pageSetup firstPageNumber="45" useFirstPageNumber="1" horizontalDpi="600" verticalDpi="600" orientation="landscape" paperSize="9" scale="9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90" zoomScaleNormal="70" zoomScaleSheetLayoutView="90" workbookViewId="0" topLeftCell="A1">
      <selection activeCell="A1" sqref="A1:G1"/>
    </sheetView>
  </sheetViews>
  <sheetFormatPr defaultColWidth="8.88671875" defaultRowHeight="13.5"/>
  <cols>
    <col min="1" max="1" width="7.3359375" style="14" customWidth="1"/>
    <col min="2" max="2" width="24.77734375" style="14" customWidth="1"/>
    <col min="3" max="3" width="19.10546875" style="14" customWidth="1"/>
    <col min="4" max="4" width="18.21484375" style="14" customWidth="1"/>
    <col min="5" max="5" width="18.5546875" style="14" customWidth="1"/>
    <col min="6" max="6" width="21.6640625" style="14" customWidth="1"/>
    <col min="7" max="7" width="15.99609375" style="14" customWidth="1"/>
    <col min="8" max="8" width="6.5546875" style="14" hidden="1" customWidth="1"/>
    <col min="9" max="16384" width="8.88671875" style="14" customWidth="1"/>
  </cols>
  <sheetData>
    <row r="1" spans="1:7" ht="33" customHeight="1">
      <c r="A1" s="132" t="s">
        <v>137</v>
      </c>
      <c r="B1" s="132"/>
      <c r="C1" s="132"/>
      <c r="D1" s="132"/>
      <c r="E1" s="132"/>
      <c r="F1" s="132"/>
      <c r="G1" s="132"/>
    </row>
    <row r="2" ht="8.25" customHeight="1"/>
    <row r="3" spans="1:3" ht="22.5" customHeight="1">
      <c r="A3" s="136" t="s">
        <v>29</v>
      </c>
      <c r="B3" s="136"/>
      <c r="C3" s="136"/>
    </row>
    <row r="4" ht="22.5" customHeight="1">
      <c r="A4" s="15" t="s">
        <v>34</v>
      </c>
    </row>
    <row r="5" s="16" customFormat="1" ht="22.5" customHeight="1">
      <c r="B5" s="16" t="s">
        <v>44</v>
      </c>
    </row>
    <row r="6" s="16" customFormat="1" ht="22.5" customHeight="1">
      <c r="B6" s="16" t="s">
        <v>41</v>
      </c>
    </row>
    <row r="7" s="16" customFormat="1" ht="22.5" customHeight="1">
      <c r="B7" s="16" t="s">
        <v>42</v>
      </c>
    </row>
    <row r="8" ht="6.75" customHeight="1"/>
    <row r="9" ht="22.5" customHeight="1">
      <c r="A9" s="15" t="s">
        <v>17</v>
      </c>
    </row>
    <row r="10" s="16" customFormat="1" ht="22.5" customHeight="1">
      <c r="B10" s="16" t="s">
        <v>33</v>
      </c>
    </row>
    <row r="11" s="16" customFormat="1" ht="22.5" customHeight="1">
      <c r="B11" s="16" t="s">
        <v>35</v>
      </c>
    </row>
    <row r="12" s="16" customFormat="1" ht="22.5" customHeight="1">
      <c r="B12" s="16" t="s">
        <v>47</v>
      </c>
    </row>
    <row r="13" s="16" customFormat="1" ht="22.5" customHeight="1">
      <c r="B13" s="16" t="s">
        <v>48</v>
      </c>
    </row>
    <row r="14" s="16" customFormat="1" ht="6.75" customHeight="1"/>
    <row r="15" ht="23.25" customHeight="1">
      <c r="A15" s="15" t="s">
        <v>18</v>
      </c>
    </row>
    <row r="16" ht="23.25" customHeight="1">
      <c r="B16" s="16" t="s">
        <v>30</v>
      </c>
    </row>
    <row r="17" spans="2:7" ht="18" customHeight="1">
      <c r="B17" s="16"/>
      <c r="G17" s="44" t="s">
        <v>49</v>
      </c>
    </row>
    <row r="18" spans="2:8" ht="23.25" customHeight="1">
      <c r="B18" s="135" t="s">
        <v>36</v>
      </c>
      <c r="C18" s="137" t="s">
        <v>37</v>
      </c>
      <c r="D18" s="138"/>
      <c r="E18" s="139"/>
      <c r="F18" s="135" t="s">
        <v>38</v>
      </c>
      <c r="G18" s="133" t="s">
        <v>31</v>
      </c>
      <c r="H18" s="17"/>
    </row>
    <row r="19" spans="2:8" ht="23.25" customHeight="1">
      <c r="B19" s="134"/>
      <c r="C19" s="18" t="s">
        <v>14</v>
      </c>
      <c r="D19" s="18" t="s">
        <v>15</v>
      </c>
      <c r="E19" s="18" t="s">
        <v>16</v>
      </c>
      <c r="F19" s="134"/>
      <c r="G19" s="134"/>
      <c r="H19" s="17"/>
    </row>
    <row r="20" spans="2:8" ht="32.25" customHeight="1">
      <c r="B20" s="107">
        <v>215365</v>
      </c>
      <c r="C20" s="107">
        <v>6180</v>
      </c>
      <c r="D20" s="107">
        <v>6000</v>
      </c>
      <c r="E20" s="19">
        <f>C20-D20</f>
        <v>180</v>
      </c>
      <c r="F20" s="107">
        <f>B20+E20</f>
        <v>215545</v>
      </c>
      <c r="G20" s="18"/>
      <c r="H20" s="17"/>
    </row>
    <row r="21" ht="24.75" customHeight="1">
      <c r="B21" s="16" t="s">
        <v>45</v>
      </c>
    </row>
    <row r="22" ht="24.75" customHeight="1">
      <c r="B22" s="16" t="s">
        <v>46</v>
      </c>
    </row>
    <row r="23" ht="24.75" customHeight="1">
      <c r="B23" s="16" t="s">
        <v>43</v>
      </c>
    </row>
    <row r="24" ht="15" customHeight="1"/>
  </sheetData>
  <mergeCells count="6">
    <mergeCell ref="A1:G1"/>
    <mergeCell ref="G18:G19"/>
    <mergeCell ref="B18:B19"/>
    <mergeCell ref="A3:C3"/>
    <mergeCell ref="C18:E18"/>
    <mergeCell ref="F18:F19"/>
  </mergeCells>
  <printOptions/>
  <pageMargins left="0.75" right="0.49" top="1" bottom="0.81" header="0.5" footer="0.5"/>
  <pageSetup firstPageNumber="47" useFirstPageNumber="1" horizontalDpi="600" verticalDpi="600" orientation="landscape" paperSize="9" scale="9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90" zoomScaleSheetLayoutView="90" workbookViewId="0" topLeftCell="A1">
      <selection activeCell="H8" sqref="H8"/>
    </sheetView>
  </sheetViews>
  <sheetFormatPr defaultColWidth="8.88671875" defaultRowHeight="13.5"/>
  <cols>
    <col min="1" max="1" width="19.3359375" style="14" customWidth="1"/>
    <col min="2" max="2" width="14.6640625" style="14" customWidth="1"/>
    <col min="3" max="3" width="14.3359375" style="14" customWidth="1"/>
    <col min="4" max="4" width="15.10546875" style="14" customWidth="1"/>
    <col min="5" max="5" width="19.88671875" style="14" customWidth="1"/>
    <col min="6" max="7" width="14.77734375" style="14" customWidth="1"/>
    <col min="8" max="8" width="15.5546875" style="14" customWidth="1"/>
    <col min="9" max="16384" width="8.88671875" style="14" customWidth="1"/>
  </cols>
  <sheetData>
    <row r="1" spans="1:4" ht="24" customHeight="1">
      <c r="A1" s="136" t="s">
        <v>32</v>
      </c>
      <c r="B1" s="136"/>
      <c r="C1" s="136"/>
      <c r="D1" s="136"/>
    </row>
    <row r="2" spans="1:4" ht="14.25" customHeight="1">
      <c r="A2" s="20"/>
      <c r="B2" s="20"/>
      <c r="C2" s="20"/>
      <c r="D2" s="20"/>
    </row>
    <row r="3" spans="1:4" ht="19.5" customHeight="1">
      <c r="A3" s="21" t="s">
        <v>19</v>
      </c>
      <c r="B3" s="20"/>
      <c r="C3" s="20"/>
      <c r="D3" s="20"/>
    </row>
    <row r="4" ht="15" customHeight="1" thickBot="1">
      <c r="H4" s="44" t="s">
        <v>27</v>
      </c>
    </row>
    <row r="5" spans="1:8" s="22" customFormat="1" ht="33.75" customHeight="1">
      <c r="A5" s="140" t="s">
        <v>132</v>
      </c>
      <c r="B5" s="141"/>
      <c r="C5" s="141"/>
      <c r="D5" s="141"/>
      <c r="E5" s="142" t="s">
        <v>131</v>
      </c>
      <c r="F5" s="141"/>
      <c r="G5" s="141"/>
      <c r="H5" s="143"/>
    </row>
    <row r="6" spans="1:8" s="22" customFormat="1" ht="47.25" customHeight="1" thickBot="1">
      <c r="A6" s="54" t="s">
        <v>50</v>
      </c>
      <c r="B6" s="55" t="s">
        <v>51</v>
      </c>
      <c r="C6" s="55" t="s">
        <v>52</v>
      </c>
      <c r="D6" s="55" t="s">
        <v>53</v>
      </c>
      <c r="E6" s="56" t="s">
        <v>50</v>
      </c>
      <c r="F6" s="55" t="s">
        <v>54</v>
      </c>
      <c r="G6" s="55" t="s">
        <v>55</v>
      </c>
      <c r="H6" s="57" t="s">
        <v>53</v>
      </c>
    </row>
    <row r="7" spans="1:8" s="23" customFormat="1" ht="47.25" customHeight="1" thickTop="1">
      <c r="A7" s="58" t="s">
        <v>128</v>
      </c>
      <c r="B7" s="110">
        <f>SUM(B8:B15)</f>
        <v>215365</v>
      </c>
      <c r="C7" s="110">
        <f>SUM(C8:C15)</f>
        <v>221545</v>
      </c>
      <c r="D7" s="111">
        <f>SUM(C7-B7)</f>
        <v>6180</v>
      </c>
      <c r="E7" s="59" t="s">
        <v>128</v>
      </c>
      <c r="F7" s="112">
        <f>SUM(F8:F15)</f>
        <v>215365</v>
      </c>
      <c r="G7" s="112">
        <f>SUM(G8:G15)</f>
        <v>221545</v>
      </c>
      <c r="H7" s="113">
        <f>G7-F7</f>
        <v>6180</v>
      </c>
    </row>
    <row r="8" spans="1:8" s="16" customFormat="1" ht="34.5" customHeight="1">
      <c r="A8" s="60" t="s">
        <v>56</v>
      </c>
      <c r="B8" s="61"/>
      <c r="C8" s="61"/>
      <c r="D8" s="62"/>
      <c r="E8" s="63" t="s">
        <v>57</v>
      </c>
      <c r="F8" s="108">
        <v>0</v>
      </c>
      <c r="G8" s="108">
        <v>6000</v>
      </c>
      <c r="H8" s="64">
        <f>G8-F8</f>
        <v>6000</v>
      </c>
    </row>
    <row r="9" spans="1:8" s="16" customFormat="1" ht="34.5" customHeight="1">
      <c r="A9" s="60" t="s">
        <v>58</v>
      </c>
      <c r="B9" s="61"/>
      <c r="C9" s="61"/>
      <c r="D9" s="62"/>
      <c r="E9" s="63" t="s">
        <v>59</v>
      </c>
      <c r="F9" s="108"/>
      <c r="G9" s="108"/>
      <c r="H9" s="64"/>
    </row>
    <row r="10" spans="1:8" s="16" customFormat="1" ht="34.5" customHeight="1">
      <c r="A10" s="60" t="s">
        <v>60</v>
      </c>
      <c r="B10" s="61"/>
      <c r="C10" s="61"/>
      <c r="D10" s="62"/>
      <c r="E10" s="63" t="s">
        <v>61</v>
      </c>
      <c r="F10" s="108"/>
      <c r="G10" s="108"/>
      <c r="H10" s="64"/>
    </row>
    <row r="11" spans="1:8" s="16" customFormat="1" ht="34.5" customHeight="1">
      <c r="A11" s="60" t="s">
        <v>62</v>
      </c>
      <c r="B11" s="61"/>
      <c r="C11" s="61"/>
      <c r="D11" s="62"/>
      <c r="E11" s="63" t="s">
        <v>63</v>
      </c>
      <c r="F11" s="108"/>
      <c r="G11" s="108"/>
      <c r="H11" s="64"/>
    </row>
    <row r="12" spans="1:8" s="16" customFormat="1" ht="34.5" customHeight="1">
      <c r="A12" s="60" t="s">
        <v>64</v>
      </c>
      <c r="B12" s="61">
        <v>206122</v>
      </c>
      <c r="C12" s="61">
        <v>215365</v>
      </c>
      <c r="D12" s="62">
        <f>SUM(C12-B12)</f>
        <v>9243</v>
      </c>
      <c r="E12" s="63" t="s">
        <v>65</v>
      </c>
      <c r="F12" s="104">
        <v>215365</v>
      </c>
      <c r="G12" s="104">
        <v>215545</v>
      </c>
      <c r="H12" s="64">
        <f>G12-F12</f>
        <v>180</v>
      </c>
    </row>
    <row r="13" spans="1:8" s="16" customFormat="1" ht="34.5" customHeight="1">
      <c r="A13" s="60" t="s">
        <v>66</v>
      </c>
      <c r="B13" s="61"/>
      <c r="C13" s="61"/>
      <c r="D13" s="62"/>
      <c r="E13" s="63" t="s">
        <v>67</v>
      </c>
      <c r="F13" s="104"/>
      <c r="G13" s="104"/>
      <c r="H13" s="64"/>
    </row>
    <row r="14" spans="1:8" s="16" customFormat="1" ht="34.5" customHeight="1">
      <c r="A14" s="60" t="s">
        <v>68</v>
      </c>
      <c r="B14" s="65">
        <v>9243</v>
      </c>
      <c r="C14" s="65">
        <v>6180</v>
      </c>
      <c r="D14" s="62">
        <f>SUM(C14-B14)</f>
        <v>-3063</v>
      </c>
      <c r="E14" s="63" t="s">
        <v>69</v>
      </c>
      <c r="F14" s="104"/>
      <c r="G14" s="104"/>
      <c r="H14" s="64"/>
    </row>
    <row r="15" spans="1:8" ht="34.5" customHeight="1" thickBot="1">
      <c r="A15" s="66" t="s">
        <v>70</v>
      </c>
      <c r="B15" s="67"/>
      <c r="C15" s="67"/>
      <c r="D15" s="68"/>
      <c r="E15" s="69"/>
      <c r="F15" s="109"/>
      <c r="G15" s="109"/>
      <c r="H15" s="70"/>
    </row>
  </sheetData>
  <mergeCells count="3">
    <mergeCell ref="A5:D5"/>
    <mergeCell ref="E5:H5"/>
    <mergeCell ref="A1:D1"/>
  </mergeCells>
  <printOptions/>
  <pageMargins left="0.75" right="0.44" top="1" bottom="1" header="0.5" footer="0.5"/>
  <pageSetup firstPageNumber="48" useFirstPageNumber="1" horizontalDpi="600" verticalDpi="600" orientation="landscape" paperSize="9" scale="90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90" zoomScaleSheetLayoutView="90" workbookViewId="0" topLeftCell="A1">
      <selection activeCell="A3" sqref="A3:E3"/>
    </sheetView>
  </sheetViews>
  <sheetFormatPr defaultColWidth="8.88671875" defaultRowHeight="13.5"/>
  <cols>
    <col min="1" max="3" width="3.77734375" style="26" customWidth="1"/>
    <col min="4" max="4" width="20.4453125" style="26" customWidth="1"/>
    <col min="5" max="5" width="0.671875" style="26" hidden="1" customWidth="1"/>
    <col min="6" max="6" width="18.5546875" style="26" customWidth="1"/>
    <col min="7" max="7" width="18.10546875" style="26" customWidth="1"/>
    <col min="8" max="8" width="18.4453125" style="26" customWidth="1"/>
    <col min="9" max="9" width="40.6640625" style="26" customWidth="1"/>
    <col min="10" max="16384" width="8.88671875" style="26" customWidth="1"/>
  </cols>
  <sheetData>
    <row r="1" spans="1:6" s="28" customFormat="1" ht="30" customHeight="1">
      <c r="A1" s="27"/>
      <c r="B1" s="27" t="s">
        <v>24</v>
      </c>
      <c r="C1" s="27"/>
      <c r="D1" s="27"/>
      <c r="E1" s="27"/>
      <c r="F1" s="27"/>
    </row>
    <row r="2" spans="1:9" ht="15.75" customHeight="1" thickBot="1">
      <c r="A2" s="24"/>
      <c r="B2" s="24"/>
      <c r="C2" s="24"/>
      <c r="D2" s="25"/>
      <c r="E2" s="25"/>
      <c r="F2" s="25"/>
      <c r="I2" s="124" t="s">
        <v>27</v>
      </c>
    </row>
    <row r="3" spans="1:9" s="29" customFormat="1" ht="38.25" customHeight="1">
      <c r="A3" s="126" t="s">
        <v>71</v>
      </c>
      <c r="B3" s="127"/>
      <c r="C3" s="127"/>
      <c r="D3" s="127"/>
      <c r="E3" s="127"/>
      <c r="F3" s="160" t="s">
        <v>51</v>
      </c>
      <c r="G3" s="162" t="s">
        <v>52</v>
      </c>
      <c r="H3" s="128" t="s">
        <v>72</v>
      </c>
      <c r="I3" s="158" t="s">
        <v>73</v>
      </c>
    </row>
    <row r="4" spans="1:9" s="29" customFormat="1" ht="39.75" customHeight="1" thickBot="1">
      <c r="A4" s="71" t="s">
        <v>20</v>
      </c>
      <c r="B4" s="72" t="s">
        <v>21</v>
      </c>
      <c r="C4" s="72" t="s">
        <v>22</v>
      </c>
      <c r="D4" s="154" t="s">
        <v>23</v>
      </c>
      <c r="E4" s="155"/>
      <c r="F4" s="161"/>
      <c r="G4" s="163"/>
      <c r="H4" s="157"/>
      <c r="I4" s="159"/>
    </row>
    <row r="5" spans="1:9" s="30" customFormat="1" ht="36.75" customHeight="1" thickTop="1">
      <c r="A5" s="156" t="s">
        <v>74</v>
      </c>
      <c r="B5" s="129"/>
      <c r="C5" s="129"/>
      <c r="D5" s="129"/>
      <c r="E5" s="125"/>
      <c r="F5" s="73">
        <f>SUM(F6)</f>
        <v>9243</v>
      </c>
      <c r="G5" s="73">
        <f>SUM(G6)</f>
        <v>6180</v>
      </c>
      <c r="H5" s="74">
        <f aca="true" t="shared" si="0" ref="H5:H13">G5-F5</f>
        <v>-3063</v>
      </c>
      <c r="I5" s="75"/>
    </row>
    <row r="6" spans="1:9" s="30" customFormat="1" ht="36.75" customHeight="1">
      <c r="A6" s="76"/>
      <c r="B6" s="152" t="s">
        <v>75</v>
      </c>
      <c r="C6" s="150"/>
      <c r="D6" s="150"/>
      <c r="E6" s="77"/>
      <c r="F6" s="78">
        <f>F7</f>
        <v>9243</v>
      </c>
      <c r="G6" s="78">
        <f>G7</f>
        <v>6180</v>
      </c>
      <c r="H6" s="79">
        <f t="shared" si="0"/>
        <v>-3063</v>
      </c>
      <c r="I6" s="80"/>
    </row>
    <row r="7" spans="1:9" s="30" customFormat="1" ht="36.75" customHeight="1">
      <c r="A7" s="81"/>
      <c r="B7" s="82"/>
      <c r="C7" s="152" t="s">
        <v>76</v>
      </c>
      <c r="D7" s="153"/>
      <c r="E7" s="77"/>
      <c r="F7" s="78">
        <f>F8</f>
        <v>9243</v>
      </c>
      <c r="G7" s="78">
        <f>G8</f>
        <v>6180</v>
      </c>
      <c r="H7" s="79">
        <f t="shared" si="0"/>
        <v>-3063</v>
      </c>
      <c r="I7" s="80"/>
    </row>
    <row r="8" spans="1:9" s="30" customFormat="1" ht="51" customHeight="1">
      <c r="A8" s="81"/>
      <c r="B8" s="83"/>
      <c r="C8" s="84"/>
      <c r="D8" s="144" t="s">
        <v>77</v>
      </c>
      <c r="E8" s="145"/>
      <c r="F8" s="78">
        <v>9243</v>
      </c>
      <c r="G8" s="78">
        <v>6180</v>
      </c>
      <c r="H8" s="79">
        <f t="shared" si="0"/>
        <v>-3063</v>
      </c>
      <c r="I8" s="80" t="s">
        <v>78</v>
      </c>
    </row>
    <row r="9" spans="1:9" s="30" customFormat="1" ht="36.75" customHeight="1">
      <c r="A9" s="149" t="s">
        <v>79</v>
      </c>
      <c r="B9" s="150"/>
      <c r="C9" s="150"/>
      <c r="D9" s="150"/>
      <c r="E9" s="151"/>
      <c r="F9" s="78">
        <f aca="true" t="shared" si="1" ref="F9:G11">F10</f>
        <v>206122</v>
      </c>
      <c r="G9" s="78">
        <f t="shared" si="1"/>
        <v>215365</v>
      </c>
      <c r="H9" s="79">
        <f t="shared" si="0"/>
        <v>9243</v>
      </c>
      <c r="I9" s="80"/>
    </row>
    <row r="10" spans="1:9" s="30" customFormat="1" ht="36.75" customHeight="1">
      <c r="A10" s="76"/>
      <c r="B10" s="152" t="s">
        <v>80</v>
      </c>
      <c r="C10" s="150"/>
      <c r="D10" s="150"/>
      <c r="E10" s="77"/>
      <c r="F10" s="78">
        <f t="shared" si="1"/>
        <v>206122</v>
      </c>
      <c r="G10" s="78">
        <f t="shared" si="1"/>
        <v>215365</v>
      </c>
      <c r="H10" s="79">
        <f t="shared" si="0"/>
        <v>9243</v>
      </c>
      <c r="I10" s="80"/>
    </row>
    <row r="11" spans="1:9" s="30" customFormat="1" ht="36.75" customHeight="1">
      <c r="A11" s="81"/>
      <c r="B11" s="85"/>
      <c r="C11" s="152" t="s">
        <v>81</v>
      </c>
      <c r="D11" s="153"/>
      <c r="E11" s="77"/>
      <c r="F11" s="78">
        <f t="shared" si="1"/>
        <v>206122</v>
      </c>
      <c r="G11" s="78">
        <f t="shared" si="1"/>
        <v>215365</v>
      </c>
      <c r="H11" s="79">
        <f t="shared" si="0"/>
        <v>9243</v>
      </c>
      <c r="I11" s="80"/>
    </row>
    <row r="12" spans="1:9" s="30" customFormat="1" ht="47.25" customHeight="1" thickBot="1">
      <c r="A12" s="86"/>
      <c r="B12" s="87"/>
      <c r="C12" s="88"/>
      <c r="D12" s="89" t="s">
        <v>82</v>
      </c>
      <c r="E12" s="90"/>
      <c r="F12" s="91">
        <v>206122</v>
      </c>
      <c r="G12" s="91">
        <v>215365</v>
      </c>
      <c r="H12" s="92">
        <f t="shared" si="0"/>
        <v>9243</v>
      </c>
      <c r="I12" s="93" t="s">
        <v>83</v>
      </c>
    </row>
    <row r="13" spans="1:9" s="30" customFormat="1" ht="50.25" customHeight="1" thickBot="1" thickTop="1">
      <c r="A13" s="146" t="s">
        <v>129</v>
      </c>
      <c r="B13" s="147"/>
      <c r="C13" s="147"/>
      <c r="D13" s="147"/>
      <c r="E13" s="148"/>
      <c r="F13" s="114">
        <f>SUM(F5,F9)</f>
        <v>215365</v>
      </c>
      <c r="G13" s="114">
        <f>SUM(G5,G9)</f>
        <v>221545</v>
      </c>
      <c r="H13" s="114">
        <f t="shared" si="0"/>
        <v>6180</v>
      </c>
      <c r="I13" s="115"/>
    </row>
    <row r="14" ht="19.5" customHeight="1"/>
  </sheetData>
  <mergeCells count="14">
    <mergeCell ref="A3:E3"/>
    <mergeCell ref="H3:H4"/>
    <mergeCell ref="I3:I4"/>
    <mergeCell ref="F3:F4"/>
    <mergeCell ref="G3:G4"/>
    <mergeCell ref="C7:D7"/>
    <mergeCell ref="D4:E4"/>
    <mergeCell ref="A5:E5"/>
    <mergeCell ref="B6:D6"/>
    <mergeCell ref="D8:E8"/>
    <mergeCell ref="A13:E13"/>
    <mergeCell ref="A9:E9"/>
    <mergeCell ref="B10:D10"/>
    <mergeCell ref="C11:D11"/>
  </mergeCells>
  <printOptions/>
  <pageMargins left="0.75" right="0.39" top="1" bottom="0.83" header="0.5" footer="0.5"/>
  <pageSetup firstPageNumber="49" useFirstPageNumber="1" horizontalDpi="600" verticalDpi="600" orientation="landscape" paperSize="9" scale="90" r:id="rId3"/>
  <headerFooter alignWithMargins="0">
    <oddFooter>&amp;C-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7"/>
  <sheetViews>
    <sheetView showGridLines="0" view="pageBreakPreview" zoomScale="90" zoomScaleNormal="75" zoomScaleSheetLayoutView="90" workbookViewId="0" topLeftCell="A1">
      <selection activeCell="B5" sqref="B5:T5"/>
    </sheetView>
  </sheetViews>
  <sheetFormatPr defaultColWidth="8.88671875" defaultRowHeight="13.5"/>
  <cols>
    <col min="1" max="1" width="3.10546875" style="0" customWidth="1"/>
    <col min="2" max="2" width="3.21484375" style="0" customWidth="1"/>
    <col min="3" max="4" width="4.3359375" style="0" customWidth="1"/>
    <col min="5" max="5" width="6.4453125" style="0" customWidth="1"/>
    <col min="6" max="6" width="3.3359375" style="0" customWidth="1"/>
    <col min="7" max="7" width="3.77734375" style="0" customWidth="1"/>
    <col min="8" max="8" width="2.77734375" style="0" customWidth="1"/>
    <col min="9" max="9" width="3.4453125" style="0" customWidth="1"/>
    <col min="10" max="10" width="6.10546875" style="0" customWidth="1"/>
    <col min="11" max="11" width="4.77734375" style="0" customWidth="1"/>
    <col min="12" max="12" width="6.10546875" style="0" customWidth="1"/>
    <col min="13" max="13" width="4.77734375" style="0" customWidth="1"/>
    <col min="14" max="15" width="3.3359375" style="0" customWidth="1"/>
    <col min="16" max="18" width="3.77734375" style="0" customWidth="1"/>
    <col min="19" max="19" width="0.23046875" style="0" customWidth="1"/>
    <col min="20" max="20" width="5.88671875" style="0" customWidth="1"/>
    <col min="21" max="21" width="3.3359375" style="0" customWidth="1"/>
    <col min="22" max="22" width="4.5546875" style="0" customWidth="1"/>
    <col min="23" max="23" width="7.99609375" style="0" customWidth="1"/>
    <col min="24" max="25" width="3.6640625" style="0" customWidth="1"/>
    <col min="26" max="26" width="8.21484375" style="0" customWidth="1"/>
    <col min="27" max="27" width="3.77734375" style="0" customWidth="1"/>
    <col min="28" max="28" width="3.21484375" style="0" customWidth="1"/>
    <col min="29" max="29" width="3.77734375" style="0" hidden="1" customWidth="1"/>
    <col min="30" max="30" width="9.10546875" style="0" customWidth="1"/>
    <col min="31" max="34" width="3.77734375" style="0" customWidth="1"/>
  </cols>
  <sheetData>
    <row r="1" spans="1:8" ht="19.5">
      <c r="A1" s="197" t="s">
        <v>25</v>
      </c>
      <c r="B1" s="197"/>
      <c r="C1" s="197"/>
      <c r="D1" s="197"/>
      <c r="E1" s="197"/>
      <c r="F1" s="197"/>
      <c r="G1" s="197"/>
      <c r="H1" s="197"/>
    </row>
    <row r="2" spans="1:30" ht="14.25" customHeight="1" thickBo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</row>
    <row r="3" spans="1:30" ht="40.5" customHeight="1" thickBot="1">
      <c r="A3" s="45" t="s">
        <v>84</v>
      </c>
      <c r="B3" s="46" t="s">
        <v>85</v>
      </c>
      <c r="C3" s="46" t="s">
        <v>86</v>
      </c>
      <c r="D3" s="46" t="s">
        <v>87</v>
      </c>
      <c r="E3" s="47" t="s">
        <v>88</v>
      </c>
      <c r="F3" s="199" t="s">
        <v>89</v>
      </c>
      <c r="G3" s="200"/>
      <c r="H3" s="200"/>
      <c r="I3" s="199" t="s">
        <v>90</v>
      </c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1"/>
      <c r="U3" s="199" t="s">
        <v>54</v>
      </c>
      <c r="V3" s="200"/>
      <c r="W3" s="201"/>
      <c r="X3" s="199" t="s">
        <v>55</v>
      </c>
      <c r="Y3" s="200"/>
      <c r="Z3" s="201"/>
      <c r="AA3" s="205" t="s">
        <v>53</v>
      </c>
      <c r="AB3" s="205"/>
      <c r="AC3" s="205"/>
      <c r="AD3" s="206"/>
    </row>
    <row r="4" spans="1:30" ht="30" customHeight="1" thickTop="1">
      <c r="A4" s="209" t="s">
        <v>91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1"/>
      <c r="U4" s="202">
        <f>U5</f>
        <v>215365</v>
      </c>
      <c r="V4" s="203"/>
      <c r="W4" s="204"/>
      <c r="X4" s="202">
        <f>X5</f>
        <v>221545</v>
      </c>
      <c r="Y4" s="203"/>
      <c r="Z4" s="204"/>
      <c r="AA4" s="207">
        <f aca="true" t="shared" si="0" ref="AA4:AA9">SUM(X4-U4)</f>
        <v>6180</v>
      </c>
      <c r="AB4" s="207"/>
      <c r="AC4" s="207"/>
      <c r="AD4" s="208"/>
    </row>
    <row r="5" spans="1:30" ht="30" customHeight="1">
      <c r="A5" s="38"/>
      <c r="B5" s="174" t="s">
        <v>136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6"/>
      <c r="U5" s="166">
        <f>SUM(U6,U12)</f>
        <v>215365</v>
      </c>
      <c r="V5" s="167"/>
      <c r="W5" s="168"/>
      <c r="X5" s="166">
        <f>SUM(X6,X12)</f>
        <v>221545</v>
      </c>
      <c r="Y5" s="167"/>
      <c r="Z5" s="168"/>
      <c r="AA5" s="177">
        <f t="shared" si="0"/>
        <v>6180</v>
      </c>
      <c r="AB5" s="177"/>
      <c r="AC5" s="177"/>
      <c r="AD5" s="178"/>
    </row>
    <row r="6" spans="1:30" ht="30" customHeight="1">
      <c r="A6" s="39"/>
      <c r="B6" s="40"/>
      <c r="C6" s="174" t="s">
        <v>92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6"/>
      <c r="U6" s="166">
        <f>U7</f>
        <v>0</v>
      </c>
      <c r="V6" s="167"/>
      <c r="W6" s="168"/>
      <c r="X6" s="166">
        <f>X7</f>
        <v>6000</v>
      </c>
      <c r="Y6" s="167"/>
      <c r="Z6" s="168"/>
      <c r="AA6" s="177">
        <f t="shared" si="0"/>
        <v>6000</v>
      </c>
      <c r="AB6" s="177"/>
      <c r="AC6" s="177"/>
      <c r="AD6" s="178"/>
    </row>
    <row r="7" spans="1:30" ht="30" customHeight="1">
      <c r="A7" s="39"/>
      <c r="B7" s="41"/>
      <c r="C7" s="40"/>
      <c r="D7" s="174" t="s">
        <v>93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66">
        <f>U8</f>
        <v>0</v>
      </c>
      <c r="V7" s="167"/>
      <c r="W7" s="168"/>
      <c r="X7" s="166">
        <f>X8</f>
        <v>6000</v>
      </c>
      <c r="Y7" s="167"/>
      <c r="Z7" s="168"/>
      <c r="AA7" s="177">
        <f t="shared" si="0"/>
        <v>6000</v>
      </c>
      <c r="AB7" s="177"/>
      <c r="AC7" s="177"/>
      <c r="AD7" s="178"/>
    </row>
    <row r="8" spans="1:30" ht="30" customHeight="1">
      <c r="A8" s="39"/>
      <c r="B8" s="41"/>
      <c r="C8" s="41"/>
      <c r="D8" s="40"/>
      <c r="E8" s="174" t="s">
        <v>94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/>
      <c r="U8" s="166">
        <f>U9</f>
        <v>0</v>
      </c>
      <c r="V8" s="167"/>
      <c r="W8" s="168"/>
      <c r="X8" s="166">
        <f>X9</f>
        <v>6000</v>
      </c>
      <c r="Y8" s="167"/>
      <c r="Z8" s="168"/>
      <c r="AA8" s="177">
        <f t="shared" si="0"/>
        <v>6000</v>
      </c>
      <c r="AB8" s="177"/>
      <c r="AC8" s="177"/>
      <c r="AD8" s="178"/>
    </row>
    <row r="9" spans="1:30" ht="30" customHeight="1">
      <c r="A9" s="39"/>
      <c r="B9" s="41"/>
      <c r="C9" s="41"/>
      <c r="D9" s="41"/>
      <c r="E9" s="42"/>
      <c r="F9" s="174" t="s">
        <v>95</v>
      </c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6"/>
      <c r="U9" s="166">
        <f>U10</f>
        <v>0</v>
      </c>
      <c r="V9" s="167"/>
      <c r="W9" s="168"/>
      <c r="X9" s="166">
        <f>X10</f>
        <v>6000</v>
      </c>
      <c r="Y9" s="167"/>
      <c r="Z9" s="168"/>
      <c r="AA9" s="177">
        <f t="shared" si="0"/>
        <v>6000</v>
      </c>
      <c r="AB9" s="177"/>
      <c r="AC9" s="177"/>
      <c r="AD9" s="178"/>
    </row>
    <row r="10" spans="1:30" ht="30" customHeight="1">
      <c r="A10" s="39"/>
      <c r="B10" s="41"/>
      <c r="C10" s="41"/>
      <c r="D10" s="41"/>
      <c r="E10" s="42"/>
      <c r="F10" s="174" t="s">
        <v>96</v>
      </c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6"/>
      <c r="U10" s="166">
        <f>SUM(U11:U11)</f>
        <v>0</v>
      </c>
      <c r="V10" s="167"/>
      <c r="W10" s="168"/>
      <c r="X10" s="166">
        <f>SUM(X11)</f>
        <v>6000</v>
      </c>
      <c r="Y10" s="167"/>
      <c r="Z10" s="168"/>
      <c r="AA10" s="164">
        <f>SUM(AA11)</f>
        <v>6000</v>
      </c>
      <c r="AB10" s="164"/>
      <c r="AC10" s="164"/>
      <c r="AD10" s="165"/>
    </row>
    <row r="11" spans="1:30" s="33" customFormat="1" ht="30" customHeight="1">
      <c r="A11" s="48"/>
      <c r="B11" s="49"/>
      <c r="C11" s="49"/>
      <c r="D11" s="49"/>
      <c r="E11" s="50"/>
      <c r="F11" s="193"/>
      <c r="G11" s="191"/>
      <c r="H11" s="191"/>
      <c r="I11" s="190" t="s">
        <v>134</v>
      </c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2"/>
      <c r="U11" s="194">
        <v>0</v>
      </c>
      <c r="V11" s="195"/>
      <c r="W11" s="196"/>
      <c r="X11" s="194">
        <v>6000</v>
      </c>
      <c r="Y11" s="195"/>
      <c r="Z11" s="196"/>
      <c r="AA11" s="172">
        <f>SUM(X11-U11)</f>
        <v>6000</v>
      </c>
      <c r="AB11" s="172"/>
      <c r="AC11" s="172"/>
      <c r="AD11" s="173"/>
    </row>
    <row r="12" spans="1:30" ht="30" customHeight="1">
      <c r="A12" s="39"/>
      <c r="B12" s="41"/>
      <c r="C12" s="182" t="s">
        <v>97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4"/>
      <c r="U12" s="166">
        <f>U13</f>
        <v>215365</v>
      </c>
      <c r="V12" s="167"/>
      <c r="W12" s="168"/>
      <c r="X12" s="166">
        <f>X13</f>
        <v>215545</v>
      </c>
      <c r="Y12" s="167"/>
      <c r="Z12" s="168"/>
      <c r="AA12" s="177">
        <f aca="true" t="shared" si="1" ref="AA12:AA17">SUM(X12-U12)</f>
        <v>180</v>
      </c>
      <c r="AB12" s="177"/>
      <c r="AC12" s="177"/>
      <c r="AD12" s="178"/>
    </row>
    <row r="13" spans="1:30" ht="30" customHeight="1">
      <c r="A13" s="39"/>
      <c r="B13" s="41"/>
      <c r="C13" s="41"/>
      <c r="D13" s="182" t="s">
        <v>98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4"/>
      <c r="U13" s="166">
        <f>U14</f>
        <v>215365</v>
      </c>
      <c r="V13" s="167"/>
      <c r="W13" s="168"/>
      <c r="X13" s="166">
        <f>X14</f>
        <v>215545</v>
      </c>
      <c r="Y13" s="167"/>
      <c r="Z13" s="168"/>
      <c r="AA13" s="177">
        <f t="shared" si="1"/>
        <v>180</v>
      </c>
      <c r="AB13" s="177"/>
      <c r="AC13" s="177"/>
      <c r="AD13" s="178"/>
    </row>
    <row r="14" spans="1:30" ht="30" customHeight="1">
      <c r="A14" s="39"/>
      <c r="B14" s="41"/>
      <c r="C14" s="41"/>
      <c r="D14" s="41"/>
      <c r="E14" s="185" t="s">
        <v>99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7"/>
      <c r="U14" s="166">
        <f>U15</f>
        <v>215365</v>
      </c>
      <c r="V14" s="167"/>
      <c r="W14" s="168"/>
      <c r="X14" s="166">
        <f>X15</f>
        <v>215545</v>
      </c>
      <c r="Y14" s="167"/>
      <c r="Z14" s="168"/>
      <c r="AA14" s="177">
        <f t="shared" si="1"/>
        <v>180</v>
      </c>
      <c r="AB14" s="177"/>
      <c r="AC14" s="177"/>
      <c r="AD14" s="178"/>
    </row>
    <row r="15" spans="1:30" ht="30" customHeight="1">
      <c r="A15" s="39"/>
      <c r="B15" s="41"/>
      <c r="C15" s="41"/>
      <c r="D15" s="41"/>
      <c r="E15" s="42"/>
      <c r="F15" s="174" t="s">
        <v>100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6"/>
      <c r="U15" s="166">
        <f>U16</f>
        <v>215365</v>
      </c>
      <c r="V15" s="167"/>
      <c r="W15" s="168"/>
      <c r="X15" s="166">
        <f>X16</f>
        <v>215545</v>
      </c>
      <c r="Y15" s="167"/>
      <c r="Z15" s="168"/>
      <c r="AA15" s="177">
        <f t="shared" si="1"/>
        <v>180</v>
      </c>
      <c r="AB15" s="177"/>
      <c r="AC15" s="177"/>
      <c r="AD15" s="178"/>
    </row>
    <row r="16" spans="1:30" ht="30" customHeight="1">
      <c r="A16" s="39"/>
      <c r="B16" s="41"/>
      <c r="C16" s="41"/>
      <c r="D16" s="41"/>
      <c r="E16" s="43"/>
      <c r="F16" s="188"/>
      <c r="G16" s="189"/>
      <c r="H16" s="189"/>
      <c r="I16" s="182" t="s">
        <v>135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4"/>
      <c r="U16" s="166">
        <v>215365</v>
      </c>
      <c r="V16" s="167"/>
      <c r="W16" s="168"/>
      <c r="X16" s="166">
        <v>215545</v>
      </c>
      <c r="Y16" s="167"/>
      <c r="Z16" s="168"/>
      <c r="AA16" s="177">
        <f t="shared" si="1"/>
        <v>180</v>
      </c>
      <c r="AB16" s="177"/>
      <c r="AC16" s="177"/>
      <c r="AD16" s="178"/>
    </row>
    <row r="17" spans="1:30" ht="33.75" customHeight="1" thickBot="1">
      <c r="A17" s="169" t="s">
        <v>101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1"/>
      <c r="U17" s="179">
        <f>SUM(U4)</f>
        <v>215365</v>
      </c>
      <c r="V17" s="180"/>
      <c r="W17" s="181"/>
      <c r="X17" s="179">
        <f>SUM(X4)</f>
        <v>221545</v>
      </c>
      <c r="Y17" s="180"/>
      <c r="Z17" s="181"/>
      <c r="AA17" s="212">
        <f t="shared" si="1"/>
        <v>6180</v>
      </c>
      <c r="AB17" s="212"/>
      <c r="AC17" s="212"/>
      <c r="AD17" s="213"/>
    </row>
  </sheetData>
  <mergeCells count="65">
    <mergeCell ref="AA16:AD16"/>
    <mergeCell ref="AA17:AD17"/>
    <mergeCell ref="AA12:AD12"/>
    <mergeCell ref="AA13:AD13"/>
    <mergeCell ref="AA14:AD14"/>
    <mergeCell ref="AA15:AD15"/>
    <mergeCell ref="AA5:AD5"/>
    <mergeCell ref="AA6:AD6"/>
    <mergeCell ref="AA7:AD7"/>
    <mergeCell ref="AA8:AD8"/>
    <mergeCell ref="I3:T3"/>
    <mergeCell ref="A4:T4"/>
    <mergeCell ref="X14:Z14"/>
    <mergeCell ref="U3:W3"/>
    <mergeCell ref="U4:W4"/>
    <mergeCell ref="U5:W5"/>
    <mergeCell ref="U6:W6"/>
    <mergeCell ref="U13:W13"/>
    <mergeCell ref="U14:W14"/>
    <mergeCell ref="X8:Z8"/>
    <mergeCell ref="X5:Z5"/>
    <mergeCell ref="X6:Z6"/>
    <mergeCell ref="X7:Z7"/>
    <mergeCell ref="A1:H1"/>
    <mergeCell ref="A2:AD2"/>
    <mergeCell ref="X3:Z3"/>
    <mergeCell ref="X4:Z4"/>
    <mergeCell ref="AA3:AD3"/>
    <mergeCell ref="AA4:AD4"/>
    <mergeCell ref="F3:H3"/>
    <mergeCell ref="E8:T8"/>
    <mergeCell ref="U7:W7"/>
    <mergeCell ref="U8:W8"/>
    <mergeCell ref="B5:T5"/>
    <mergeCell ref="C6:T6"/>
    <mergeCell ref="D7:T7"/>
    <mergeCell ref="C12:T12"/>
    <mergeCell ref="X12:Z12"/>
    <mergeCell ref="U12:W12"/>
    <mergeCell ref="I11:T11"/>
    <mergeCell ref="F11:H11"/>
    <mergeCell ref="U11:W11"/>
    <mergeCell ref="X11:Z11"/>
    <mergeCell ref="X17:Z17"/>
    <mergeCell ref="U15:W15"/>
    <mergeCell ref="U16:W16"/>
    <mergeCell ref="D13:T13"/>
    <mergeCell ref="E14:T14"/>
    <mergeCell ref="I16:T16"/>
    <mergeCell ref="F16:H16"/>
    <mergeCell ref="F15:T15"/>
    <mergeCell ref="F9:T9"/>
    <mergeCell ref="U9:W9"/>
    <mergeCell ref="X9:Z9"/>
    <mergeCell ref="AA9:AD9"/>
    <mergeCell ref="AA10:AD10"/>
    <mergeCell ref="X13:Z13"/>
    <mergeCell ref="A17:T17"/>
    <mergeCell ref="AA11:AD11"/>
    <mergeCell ref="F10:T10"/>
    <mergeCell ref="U10:W10"/>
    <mergeCell ref="X10:Z10"/>
    <mergeCell ref="U17:W17"/>
    <mergeCell ref="X15:Z15"/>
    <mergeCell ref="X16:Z16"/>
  </mergeCells>
  <printOptions/>
  <pageMargins left="0.75" right="0.42" top="0.87" bottom="0.84" header="0.5" footer="0.5"/>
  <pageSetup firstPageNumber="50" useFirstPageNumber="1" horizontalDpi="600" verticalDpi="600" orientation="landscape" paperSize="9" scale="90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="85" zoomScaleNormal="75" zoomScaleSheetLayoutView="85" workbookViewId="0" topLeftCell="A1">
      <selection activeCell="I11" sqref="I11"/>
    </sheetView>
  </sheetViews>
  <sheetFormatPr defaultColWidth="8.88671875" defaultRowHeight="13.5"/>
  <cols>
    <col min="1" max="1" width="9.4453125" style="14" customWidth="1"/>
    <col min="2" max="2" width="10.4453125" style="14" customWidth="1"/>
    <col min="3" max="3" width="7.5546875" style="14" customWidth="1"/>
    <col min="4" max="4" width="7.21484375" style="14" customWidth="1"/>
    <col min="5" max="5" width="9.5546875" style="14" customWidth="1"/>
    <col min="6" max="6" width="8.88671875" style="14" customWidth="1"/>
    <col min="7" max="7" width="6.88671875" style="14" customWidth="1"/>
    <col min="8" max="8" width="5.88671875" style="14" customWidth="1"/>
    <col min="9" max="10" width="10.21484375" style="14" customWidth="1"/>
    <col min="11" max="11" width="6.99609375" style="14" customWidth="1"/>
    <col min="12" max="12" width="7.3359375" style="14" customWidth="1"/>
    <col min="13" max="13" width="7.6640625" style="14" customWidth="1"/>
    <col min="14" max="14" width="5.77734375" style="14" customWidth="1"/>
    <col min="15" max="15" width="12.77734375" style="14" customWidth="1"/>
    <col min="16" max="16384" width="8.88671875" style="14" customWidth="1"/>
  </cols>
  <sheetData>
    <row r="1" spans="1:8" ht="21.75">
      <c r="A1" s="136" t="s">
        <v>26</v>
      </c>
      <c r="B1" s="136"/>
      <c r="C1" s="136"/>
      <c r="D1" s="136"/>
      <c r="E1" s="136"/>
      <c r="F1" s="136"/>
      <c r="G1" s="136"/>
      <c r="H1" s="136"/>
    </row>
    <row r="2" ht="19.5" customHeight="1" thickBot="1">
      <c r="O2" s="103" t="s">
        <v>27</v>
      </c>
    </row>
    <row r="3" spans="1:15" ht="36.75" customHeight="1">
      <c r="A3" s="215" t="s">
        <v>102</v>
      </c>
      <c r="B3" s="128" t="s">
        <v>103</v>
      </c>
      <c r="C3" s="214"/>
      <c r="D3" s="214"/>
      <c r="E3" s="214"/>
      <c r="F3" s="214"/>
      <c r="G3" s="214"/>
      <c r="H3" s="214"/>
      <c r="I3" s="128" t="s">
        <v>104</v>
      </c>
      <c r="J3" s="128"/>
      <c r="K3" s="128"/>
      <c r="L3" s="128"/>
      <c r="M3" s="128"/>
      <c r="N3" s="128"/>
      <c r="O3" s="158" t="s">
        <v>105</v>
      </c>
    </row>
    <row r="4" spans="1:15" ht="52.5" customHeight="1" thickBot="1">
      <c r="A4" s="216"/>
      <c r="B4" s="94" t="s">
        <v>106</v>
      </c>
      <c r="C4" s="94" t="s">
        <v>107</v>
      </c>
      <c r="D4" s="94" t="s">
        <v>108</v>
      </c>
      <c r="E4" s="94" t="s">
        <v>109</v>
      </c>
      <c r="F4" s="94" t="s">
        <v>110</v>
      </c>
      <c r="G4" s="94" t="s">
        <v>111</v>
      </c>
      <c r="H4" s="94" t="s">
        <v>112</v>
      </c>
      <c r="I4" s="94" t="s">
        <v>113</v>
      </c>
      <c r="J4" s="94" t="s">
        <v>114</v>
      </c>
      <c r="K4" s="94" t="s">
        <v>115</v>
      </c>
      <c r="L4" s="94" t="s">
        <v>116</v>
      </c>
      <c r="M4" s="94" t="s">
        <v>117</v>
      </c>
      <c r="N4" s="94" t="s">
        <v>112</v>
      </c>
      <c r="O4" s="217"/>
    </row>
    <row r="5" spans="1:15" s="31" customFormat="1" ht="45" customHeight="1" thickTop="1">
      <c r="A5" s="95" t="s">
        <v>118</v>
      </c>
      <c r="B5" s="96">
        <f aca="true" t="shared" si="0" ref="B5:B11">SUM(C5:H5)</f>
        <v>94680</v>
      </c>
      <c r="C5" s="96"/>
      <c r="D5" s="96"/>
      <c r="E5" s="96">
        <v>90000</v>
      </c>
      <c r="F5" s="96">
        <v>4680</v>
      </c>
      <c r="G5" s="96"/>
      <c r="H5" s="96"/>
      <c r="I5" s="96">
        <f>SUM(J5:N5)</f>
        <v>0</v>
      </c>
      <c r="J5" s="96"/>
      <c r="K5" s="96"/>
      <c r="L5" s="96"/>
      <c r="M5" s="96"/>
      <c r="N5" s="96"/>
      <c r="O5" s="53">
        <f>B5-I5</f>
        <v>94680</v>
      </c>
    </row>
    <row r="6" spans="1:15" s="31" customFormat="1" ht="45" customHeight="1">
      <c r="A6" s="97">
        <v>2005</v>
      </c>
      <c r="B6" s="52">
        <f t="shared" si="0"/>
        <v>33304</v>
      </c>
      <c r="C6" s="52"/>
      <c r="D6" s="52"/>
      <c r="E6" s="52">
        <v>30000</v>
      </c>
      <c r="F6" s="52">
        <v>3304</v>
      </c>
      <c r="G6" s="52"/>
      <c r="H6" s="52"/>
      <c r="I6" s="52">
        <f aca="true" t="shared" si="1" ref="I6:I12">SUM(J6:N6)</f>
        <v>0</v>
      </c>
      <c r="J6" s="52"/>
      <c r="K6" s="52"/>
      <c r="L6" s="52"/>
      <c r="M6" s="52"/>
      <c r="N6" s="52"/>
      <c r="O6" s="51">
        <f aca="true" t="shared" si="2" ref="O6:O12">B6-I6</f>
        <v>33304</v>
      </c>
    </row>
    <row r="7" spans="1:15" s="31" customFormat="1" ht="45" customHeight="1">
      <c r="A7" s="97">
        <v>2006</v>
      </c>
      <c r="B7" s="52">
        <f t="shared" si="0"/>
        <v>24403</v>
      </c>
      <c r="C7" s="52"/>
      <c r="D7" s="52"/>
      <c r="E7" s="52">
        <v>20000</v>
      </c>
      <c r="F7" s="52">
        <v>4403</v>
      </c>
      <c r="G7" s="52"/>
      <c r="H7" s="52"/>
      <c r="I7" s="52">
        <f t="shared" si="1"/>
        <v>0</v>
      </c>
      <c r="J7" s="52"/>
      <c r="K7" s="52"/>
      <c r="L7" s="52"/>
      <c r="M7" s="52"/>
      <c r="N7" s="52"/>
      <c r="O7" s="51">
        <f t="shared" si="2"/>
        <v>24403</v>
      </c>
    </row>
    <row r="8" spans="1:15" s="31" customFormat="1" ht="45" customHeight="1">
      <c r="A8" s="97">
        <v>2007</v>
      </c>
      <c r="B8" s="52">
        <f t="shared" si="0"/>
        <v>26175</v>
      </c>
      <c r="C8" s="52"/>
      <c r="D8" s="52"/>
      <c r="E8" s="52">
        <v>20000</v>
      </c>
      <c r="F8" s="52">
        <v>6175</v>
      </c>
      <c r="G8" s="52"/>
      <c r="H8" s="52"/>
      <c r="I8" s="52">
        <f t="shared" si="1"/>
        <v>0</v>
      </c>
      <c r="J8" s="52"/>
      <c r="K8" s="52"/>
      <c r="L8" s="52"/>
      <c r="M8" s="52"/>
      <c r="N8" s="52"/>
      <c r="O8" s="51">
        <f t="shared" si="2"/>
        <v>26175</v>
      </c>
    </row>
    <row r="9" spans="1:15" s="31" customFormat="1" ht="45" customHeight="1">
      <c r="A9" s="97">
        <v>2008</v>
      </c>
      <c r="B9" s="52">
        <f t="shared" si="0"/>
        <v>27560</v>
      </c>
      <c r="C9" s="52"/>
      <c r="D9" s="52"/>
      <c r="E9" s="52">
        <v>20000</v>
      </c>
      <c r="F9" s="52">
        <v>7560</v>
      </c>
      <c r="G9" s="52"/>
      <c r="H9" s="52"/>
      <c r="I9" s="52">
        <f t="shared" si="1"/>
        <v>0</v>
      </c>
      <c r="J9" s="52"/>
      <c r="K9" s="52"/>
      <c r="L9" s="52"/>
      <c r="M9" s="52"/>
      <c r="N9" s="52"/>
      <c r="O9" s="51">
        <f t="shared" si="2"/>
        <v>27560</v>
      </c>
    </row>
    <row r="10" spans="1:15" s="31" customFormat="1" ht="45" customHeight="1">
      <c r="A10" s="97">
        <v>2009</v>
      </c>
      <c r="B10" s="52">
        <f t="shared" si="0"/>
        <v>9243</v>
      </c>
      <c r="C10" s="52"/>
      <c r="D10" s="52"/>
      <c r="E10" s="52"/>
      <c r="F10" s="52">
        <v>9243</v>
      </c>
      <c r="G10" s="52"/>
      <c r="H10" s="52"/>
      <c r="I10" s="52">
        <f t="shared" si="1"/>
        <v>0</v>
      </c>
      <c r="J10" s="52"/>
      <c r="K10" s="52"/>
      <c r="L10" s="52"/>
      <c r="M10" s="52"/>
      <c r="N10" s="52"/>
      <c r="O10" s="51">
        <f t="shared" si="2"/>
        <v>9243</v>
      </c>
    </row>
    <row r="11" spans="1:15" s="31" customFormat="1" ht="45" customHeight="1" thickBot="1">
      <c r="A11" s="98">
        <v>2010</v>
      </c>
      <c r="B11" s="99">
        <f t="shared" si="0"/>
        <v>6180</v>
      </c>
      <c r="C11" s="99"/>
      <c r="D11" s="99"/>
      <c r="E11" s="99"/>
      <c r="F11" s="99">
        <v>6180</v>
      </c>
      <c r="G11" s="99"/>
      <c r="H11" s="99"/>
      <c r="I11" s="99">
        <f t="shared" si="1"/>
        <v>6000</v>
      </c>
      <c r="J11" s="99">
        <v>6000</v>
      </c>
      <c r="K11" s="99"/>
      <c r="L11" s="99"/>
      <c r="M11" s="99"/>
      <c r="N11" s="99"/>
      <c r="O11" s="100">
        <f t="shared" si="2"/>
        <v>180</v>
      </c>
    </row>
    <row r="12" spans="1:15" s="31" customFormat="1" ht="54.75" customHeight="1" thickBot="1" thickTop="1">
      <c r="A12" s="116" t="s">
        <v>130</v>
      </c>
      <c r="B12" s="117">
        <f aca="true" t="shared" si="3" ref="B12:H12">SUM(B5:B11)</f>
        <v>221545</v>
      </c>
      <c r="C12" s="117">
        <f t="shared" si="3"/>
        <v>0</v>
      </c>
      <c r="D12" s="117">
        <f t="shared" si="3"/>
        <v>0</v>
      </c>
      <c r="E12" s="117">
        <f t="shared" si="3"/>
        <v>180000</v>
      </c>
      <c r="F12" s="117">
        <f t="shared" si="3"/>
        <v>41545</v>
      </c>
      <c r="G12" s="117">
        <f t="shared" si="3"/>
        <v>0</v>
      </c>
      <c r="H12" s="117">
        <f t="shared" si="3"/>
        <v>0</v>
      </c>
      <c r="I12" s="117">
        <f t="shared" si="1"/>
        <v>6000</v>
      </c>
      <c r="J12" s="117">
        <f>SUM(J5:J11)</f>
        <v>6000</v>
      </c>
      <c r="K12" s="117">
        <f>SUM(K5:K11)</f>
        <v>0</v>
      </c>
      <c r="L12" s="117">
        <f>SUM(L5:L11)</f>
        <v>0</v>
      </c>
      <c r="M12" s="117">
        <f>SUM(M5:M11)</f>
        <v>0</v>
      </c>
      <c r="N12" s="117">
        <f>SUM(N5:N11)</f>
        <v>0</v>
      </c>
      <c r="O12" s="118">
        <f t="shared" si="2"/>
        <v>215545</v>
      </c>
    </row>
  </sheetData>
  <mergeCells count="5">
    <mergeCell ref="B3:H3"/>
    <mergeCell ref="A1:H1"/>
    <mergeCell ref="A3:A4"/>
    <mergeCell ref="O3:O4"/>
    <mergeCell ref="I3:N3"/>
  </mergeCells>
  <printOptions/>
  <pageMargins left="0.75" right="0.7" top="1" bottom="0.83" header="0.5" footer="0.5"/>
  <pageSetup firstPageNumber="51" useFirstPageNumber="1" horizontalDpi="600" verticalDpi="600" orientation="landscape" paperSize="9" scale="90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90" zoomScaleSheetLayoutView="90" workbookViewId="0" topLeftCell="A1">
      <selection activeCell="C5" sqref="C5"/>
    </sheetView>
  </sheetViews>
  <sheetFormatPr defaultColWidth="8.88671875" defaultRowHeight="13.5"/>
  <cols>
    <col min="1" max="2" width="16.6640625" style="14" customWidth="1"/>
    <col min="3" max="3" width="18.3359375" style="14" customWidth="1"/>
    <col min="4" max="4" width="19.21484375" style="14" customWidth="1"/>
    <col min="5" max="5" width="18.88671875" style="14" customWidth="1"/>
    <col min="6" max="6" width="18.77734375" style="14" customWidth="1"/>
    <col min="7" max="7" width="17.88671875" style="14" customWidth="1"/>
    <col min="8" max="16384" width="8.88671875" style="14" customWidth="1"/>
  </cols>
  <sheetData>
    <row r="1" spans="1:6" ht="21.75">
      <c r="A1" s="136" t="s">
        <v>28</v>
      </c>
      <c r="B1" s="136"/>
      <c r="C1" s="136"/>
      <c r="D1" s="136"/>
      <c r="E1" s="136"/>
      <c r="F1" s="136"/>
    </row>
    <row r="2" ht="15" customHeight="1" thickBot="1">
      <c r="G2" s="103" t="s">
        <v>27</v>
      </c>
    </row>
    <row r="3" spans="1:7" ht="36" customHeight="1">
      <c r="A3" s="215" t="s">
        <v>119</v>
      </c>
      <c r="B3" s="160" t="s">
        <v>120</v>
      </c>
      <c r="C3" s="221" t="s">
        <v>121</v>
      </c>
      <c r="D3" s="222"/>
      <c r="E3" s="222"/>
      <c r="F3" s="223"/>
      <c r="G3" s="158" t="s">
        <v>122</v>
      </c>
    </row>
    <row r="4" spans="1:7" ht="48.75" customHeight="1" thickBot="1">
      <c r="A4" s="216"/>
      <c r="B4" s="161"/>
      <c r="C4" s="94" t="s">
        <v>39</v>
      </c>
      <c r="D4" s="94" t="s">
        <v>36</v>
      </c>
      <c r="E4" s="94" t="s">
        <v>40</v>
      </c>
      <c r="F4" s="94" t="s">
        <v>123</v>
      </c>
      <c r="G4" s="217"/>
    </row>
    <row r="5" spans="1:7" s="31" customFormat="1" ht="53.25" customHeight="1" thickTop="1">
      <c r="A5" s="119" t="s">
        <v>128</v>
      </c>
      <c r="B5" s="120"/>
      <c r="C5" s="121">
        <f>SUM(C6,C11)</f>
        <v>206131</v>
      </c>
      <c r="D5" s="121">
        <f>SUM(D6,D11)</f>
        <v>215365</v>
      </c>
      <c r="E5" s="121">
        <f>SUM(E6,E11)</f>
        <v>215545</v>
      </c>
      <c r="F5" s="122">
        <f>E5-D5</f>
        <v>180</v>
      </c>
      <c r="G5" s="123"/>
    </row>
    <row r="6" spans="1:7" s="31" customFormat="1" ht="31.5" customHeight="1">
      <c r="A6" s="218" t="s">
        <v>124</v>
      </c>
      <c r="B6" s="63" t="s">
        <v>125</v>
      </c>
      <c r="C6" s="104">
        <f>SUM(C7:C10)</f>
        <v>206131</v>
      </c>
      <c r="D6" s="104">
        <f>SUM(D7:D10)</f>
        <v>215365</v>
      </c>
      <c r="E6" s="104">
        <f>SUM(E7:E10)</f>
        <v>215545</v>
      </c>
      <c r="F6" s="106">
        <f>E6-D6</f>
        <v>180</v>
      </c>
      <c r="G6" s="51"/>
    </row>
    <row r="7" spans="1:7" s="31" customFormat="1" ht="31.5" customHeight="1">
      <c r="A7" s="219"/>
      <c r="B7" s="63" t="s">
        <v>126</v>
      </c>
      <c r="C7" s="104">
        <v>206131</v>
      </c>
      <c r="D7" s="104">
        <v>215365</v>
      </c>
      <c r="E7" s="104">
        <v>215545</v>
      </c>
      <c r="F7" s="106">
        <f>E7-D7</f>
        <v>180</v>
      </c>
      <c r="G7" s="51"/>
    </row>
    <row r="8" spans="1:7" s="31" customFormat="1" ht="31.5" customHeight="1">
      <c r="A8" s="219"/>
      <c r="B8" s="52"/>
      <c r="C8" s="104"/>
      <c r="D8" s="104"/>
      <c r="E8" s="104"/>
      <c r="F8" s="104"/>
      <c r="G8" s="51"/>
    </row>
    <row r="9" spans="1:7" s="31" customFormat="1" ht="31.5" customHeight="1">
      <c r="A9" s="219"/>
      <c r="B9" s="52"/>
      <c r="C9" s="104"/>
      <c r="D9" s="104"/>
      <c r="E9" s="104"/>
      <c r="F9" s="104"/>
      <c r="G9" s="51"/>
    </row>
    <row r="10" spans="1:7" s="31" customFormat="1" ht="31.5" customHeight="1">
      <c r="A10" s="224"/>
      <c r="B10" s="52"/>
      <c r="C10" s="104"/>
      <c r="D10" s="104"/>
      <c r="E10" s="104"/>
      <c r="F10" s="104"/>
      <c r="G10" s="51"/>
    </row>
    <row r="11" spans="1:7" s="31" customFormat="1" ht="31.5" customHeight="1">
      <c r="A11" s="218" t="s">
        <v>127</v>
      </c>
      <c r="B11" s="63" t="s">
        <v>125</v>
      </c>
      <c r="C11" s="104"/>
      <c r="D11" s="104"/>
      <c r="E11" s="104"/>
      <c r="F11" s="104"/>
      <c r="G11" s="51"/>
    </row>
    <row r="12" spans="1:7" s="31" customFormat="1" ht="31.5" customHeight="1">
      <c r="A12" s="219"/>
      <c r="B12" s="52"/>
      <c r="C12" s="104"/>
      <c r="D12" s="104"/>
      <c r="E12" s="104"/>
      <c r="F12" s="104"/>
      <c r="G12" s="51"/>
    </row>
    <row r="13" spans="1:7" s="31" customFormat="1" ht="31.5" customHeight="1">
      <c r="A13" s="219"/>
      <c r="B13" s="52"/>
      <c r="C13" s="104"/>
      <c r="D13" s="104"/>
      <c r="E13" s="104"/>
      <c r="F13" s="104"/>
      <c r="G13" s="51"/>
    </row>
    <row r="14" spans="1:7" s="31" customFormat="1" ht="31.5" customHeight="1">
      <c r="A14" s="219"/>
      <c r="B14" s="52"/>
      <c r="C14" s="104"/>
      <c r="D14" s="104"/>
      <c r="E14" s="104"/>
      <c r="F14" s="104"/>
      <c r="G14" s="51"/>
    </row>
    <row r="15" spans="1:7" s="31" customFormat="1" ht="31.5" customHeight="1" thickBot="1">
      <c r="A15" s="220"/>
      <c r="B15" s="101"/>
      <c r="C15" s="105"/>
      <c r="D15" s="105"/>
      <c r="E15" s="105"/>
      <c r="F15" s="105"/>
      <c r="G15" s="102"/>
    </row>
  </sheetData>
  <mergeCells count="7">
    <mergeCell ref="A11:A15"/>
    <mergeCell ref="A3:A4"/>
    <mergeCell ref="A1:F1"/>
    <mergeCell ref="G3:G4"/>
    <mergeCell ref="B3:B4"/>
    <mergeCell ref="C3:F3"/>
    <mergeCell ref="A6:A10"/>
  </mergeCells>
  <printOptions/>
  <pageMargins left="0.75" right="0.61" top="1" bottom="0.88" header="0.5" footer="0.5"/>
  <pageSetup firstPageNumber="52" useFirstPageNumber="1" horizontalDpi="600" verticalDpi="600" orientation="landscape" paperSize="9" scale="9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1</v>
      </c>
      <c r="C1" s="2" t="b">
        <f>"XL4Poppy"</f>
        <v>0</v>
      </c>
    </row>
    <row r="2" ht="13.5" thickBot="1">
      <c r="A2" s="1" t="s">
        <v>2</v>
      </c>
    </row>
    <row r="3" spans="1:3" ht="13.5" thickBot="1">
      <c r="A3" s="3" t="s">
        <v>3</v>
      </c>
      <c r="C3" s="4" t="s">
        <v>4</v>
      </c>
    </row>
    <row r="4" spans="1:3" ht="12.75">
      <c r="A4" s="3">
        <v>3</v>
      </c>
      <c r="C4" s="5" t="b">
        <f>C18</f>
        <v>0</v>
      </c>
    </row>
    <row r="5" ht="12.75">
      <c r="C5" s="5" t="b">
        <f>TRUE,</f>
        <v>0</v>
      </c>
    </row>
    <row r="6" ht="13.5" thickBot="1">
      <c r="C6" s="5" t="e">
        <f>#N/A</f>
        <v>#N/A</v>
      </c>
    </row>
    <row r="7" spans="1:3" ht="12.75">
      <c r="A7" s="6" t="s">
        <v>5</v>
      </c>
      <c r="C7" s="5" t="b">
        <f>=</f>
        <v>0</v>
      </c>
    </row>
    <row r="8" spans="1:3" ht="12.75">
      <c r="A8" s="7" t="s">
        <v>6</v>
      </c>
      <c r="C8" s="5" t="b">
        <f>=</f>
        <v>0</v>
      </c>
    </row>
    <row r="9" spans="1:3" ht="12.75">
      <c r="A9" s="8" t="s">
        <v>7</v>
      </c>
      <c r="C9" s="5" t="b">
        <f>FALSE</f>
        <v>0</v>
      </c>
    </row>
    <row r="10" spans="1:3" ht="12.75">
      <c r="A10" s="7" t="s">
        <v>8</v>
      </c>
      <c r="C10" s="5" t="b">
        <f>A21</f>
        <v>0</v>
      </c>
    </row>
    <row r="11" spans="1:3" ht="13.5" thickBot="1">
      <c r="A11" s="9" t="s">
        <v>9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10</v>
      </c>
      <c r="C14" s="10" t="b">
        <f>=</f>
        <v>0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b">
        <f>=</f>
        <v>0</v>
      </c>
      <c r="C17" s="4" t="s">
        <v>11</v>
      </c>
    </row>
    <row r="18" ht="12.75">
      <c r="C18" s="5" t="b">
        <f>$A$3(GET.WORKSPACE(32)&amp;"\xlstart\Book1.")</f>
        <v>0</v>
      </c>
    </row>
    <row r="19" ht="12.75">
      <c r="C19" s="5" t="b">
        <f>"Document_array",</f>
        <v>0</v>
      </c>
    </row>
    <row r="20" spans="1:3" ht="12.75">
      <c r="A20" s="11" t="s">
        <v>12</v>
      </c>
      <c r="C20" s="5" t="b">
        <f>$A$1INDEX(,2)</f>
        <v>0</v>
      </c>
    </row>
    <row r="21" spans="1:3" ht="12.75">
      <c r="A21" s="12" t="e">
        <f>IF(A3="Book1.",0,99)</f>
        <v>#N/A</v>
      </c>
      <c r="C21" s="5" t="b">
        <f>$A$2INDEX(,1)</f>
        <v>0</v>
      </c>
    </row>
    <row r="22" spans="1:3" ht="12.75">
      <c r="A22" s="5" t="b">
        <f>TRUE,</f>
        <v>0</v>
      </c>
      <c r="C22" s="5" t="b">
        <f>$A$4GET.DOCUMENT(3,"["&amp;A1&amp;"]"&amp;"XL4Poppy")</f>
        <v>0</v>
      </c>
    </row>
    <row r="23" spans="1:3" ht="12.75">
      <c r="A23" s="5" t="e">
        <f>#N/A</f>
        <v>#N/A</v>
      </c>
      <c r="C23" s="10" t="b">
        <f>=</f>
        <v>0</v>
      </c>
    </row>
    <row r="24" ht="12.75">
      <c r="A24" s="5" t="b">
        <f>=</f>
        <v>0</v>
      </c>
    </row>
    <row r="25" ht="12.75">
      <c r="A25" s="5" t="b">
        <f>=</f>
        <v>0</v>
      </c>
    </row>
    <row r="26" spans="1:3" ht="13.5" thickBot="1">
      <c r="A26" s="5" t="b">
        <f>1</f>
        <v>0</v>
      </c>
      <c r="C26" s="13" t="s">
        <v>13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b">
        <f>TRUE,</f>
        <v>0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b">
        <f>=</f>
        <v>0</v>
      </c>
    </row>
    <row r="31" spans="1:3" ht="12.75">
      <c r="A31" s="5" t="b">
        <f>"XL4Poppy",A1</f>
        <v>0</v>
      </c>
      <c r="C31" s="5" t="b">
        <f>FALSE</f>
        <v>0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b">
        <f>=</f>
        <v>0</v>
      </c>
    </row>
    <row r="36" spans="1:3" ht="12.75">
      <c r="A36" s="5" t="b">
        <f>=</f>
        <v>0</v>
      </c>
      <c r="C36" s="10" t="b">
        <f>=</f>
        <v>0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b">
        <f>"XF.Classic.Poppy"</f>
        <v>0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b">
        <f>=</f>
        <v>0</v>
      </c>
      <c r="C41" s="10" t="b">
        <f>=</f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이수은</cp:lastModifiedBy>
  <cp:lastPrinted>2009-11-03T07:50:44Z</cp:lastPrinted>
  <dcterms:created xsi:type="dcterms:W3CDTF">1999-10-30T05:59:07Z</dcterms:created>
  <dcterms:modified xsi:type="dcterms:W3CDTF">2010-01-20T01:21:12Z</dcterms:modified>
  <cp:category/>
  <cp:version/>
  <cp:contentType/>
  <cp:contentStatus/>
</cp:coreProperties>
</file>