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91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(기초생활보장)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'1.운용총칙'!$A$1:$G$23</definedName>
    <definedName name="_xlnm.Print_Area" localSheetId="2">'2-가. 자금수지총괄'!$A$1:$H$14</definedName>
    <definedName name="_xlnm.Print_Area" localSheetId="3">'2-나. 수입계획'!$A$1:$H$16</definedName>
    <definedName name="_xlnm.Print_Area" localSheetId="0">'표지'!$A$1:$N$12</definedName>
  </definedNames>
  <calcPr fullCalcOnLoad="1"/>
</workbook>
</file>

<file path=xl/comments4.xml><?xml version="1.0" encoding="utf-8"?>
<comments xmlns="http://schemas.openxmlformats.org/spreadsheetml/2006/main">
  <authors>
    <author>예산</author>
  </authors>
  <commentList>
    <comment ref="E3" authorId="0">
      <text>
        <r>
          <rPr>
            <sz val="11"/>
            <rFont val="굴림"/>
            <family val="3"/>
          </rPr>
          <t>2009년도 최종 수입액 추정치</t>
        </r>
      </text>
    </comment>
  </commentList>
</comments>
</file>

<file path=xl/sharedStrings.xml><?xml version="1.0" encoding="utf-8"?>
<sst xmlns="http://schemas.openxmlformats.org/spreadsheetml/2006/main" count="161" uniqueCount="149">
  <si>
    <t>저소득층 자활사업 지원</t>
  </si>
  <si>
    <t>분야</t>
  </si>
  <si>
    <t>부문</t>
  </si>
  <si>
    <t>정책</t>
  </si>
  <si>
    <t>단위</t>
  </si>
  <si>
    <t>세부</t>
  </si>
  <si>
    <t>편성목
통계목</t>
  </si>
  <si>
    <t>사회복지</t>
  </si>
  <si>
    <t>기초생활보장</t>
  </si>
  <si>
    <t>저소득측 생활안정지원</t>
  </si>
  <si>
    <t>저소득층 자활사업 지원</t>
  </si>
  <si>
    <t>501 융자금</t>
  </si>
  <si>
    <t>01 민간융자금</t>
  </si>
  <si>
    <t>재무활동(주민서비스과)</t>
  </si>
  <si>
    <t>보전지출(기초생활보장기금)</t>
  </si>
  <si>
    <t>602 예치금</t>
  </si>
  <si>
    <t>지  출  합  계</t>
  </si>
  <si>
    <t>산 출 내 역</t>
  </si>
  <si>
    <t>전년도
지출액(A)</t>
  </si>
  <si>
    <t>증 감
(B-A)</t>
  </si>
  <si>
    <t>항   목</t>
  </si>
  <si>
    <t>합    계</t>
  </si>
  <si>
    <t>국   고
보조금</t>
  </si>
  <si>
    <t>구비</t>
  </si>
  <si>
    <t>지방채</t>
  </si>
  <si>
    <t>기타</t>
  </si>
  <si>
    <t>계(A)</t>
  </si>
  <si>
    <t>고유목적
사  업 비</t>
  </si>
  <si>
    <t>융자금</t>
  </si>
  <si>
    <t>장학금</t>
  </si>
  <si>
    <t>지방채
상   환</t>
  </si>
  <si>
    <t>(단위 : 천원)</t>
  </si>
  <si>
    <t>이자
수입</t>
  </si>
  <si>
    <t>연도별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</si>
  <si>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</si>
  <si>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</si>
  <si>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</si>
  <si>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</si>
  <si>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</si>
  <si>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</si>
  <si>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</si>
  <si>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</si>
  <si>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</si>
  <si>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</si>
  <si>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</si>
  <si>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</si>
  <si>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</si>
  <si>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</si>
  <si>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</si>
  <si>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</si>
  <si>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나. 기금운용의 기본방향</t>
  </si>
  <si>
    <t xml:space="preserve">    다. 기금조성 및 운용</t>
  </si>
  <si>
    <t>장</t>
  </si>
  <si>
    <t>관</t>
  </si>
  <si>
    <t>항</t>
  </si>
  <si>
    <t>목</t>
  </si>
  <si>
    <t>216-01
공공예금이자수입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</si>
  <si>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</si>
  <si>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</si>
  <si>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</si>
  <si>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</si>
  <si>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</si>
  <si>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</si>
  <si>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산출내역</t>
  </si>
  <si>
    <t>계(B)</t>
  </si>
  <si>
    <t>합 계</t>
  </si>
  <si>
    <t>3. 연도별 기금조성 및 집행현황</t>
  </si>
  <si>
    <t>(단위 : 천원)</t>
  </si>
  <si>
    <t>4. 예치금 및 예탁금 명세</t>
  </si>
  <si>
    <t>1. 운용총칙</t>
  </si>
  <si>
    <t>(1) 기금조성 현황</t>
  </si>
  <si>
    <t>비  고</t>
  </si>
  <si>
    <t>2. 자금운용계획</t>
  </si>
  <si>
    <t>시  비
보조금</t>
  </si>
  <si>
    <t>잔  액
(A-B)</t>
  </si>
  <si>
    <t>조       성       액</t>
  </si>
  <si>
    <t>집        행        액</t>
  </si>
  <si>
    <t xml:space="preserve">    가. 기금설치 및 운용개요</t>
  </si>
  <si>
    <t>전년도
수입액(A)</t>
  </si>
  <si>
    <t>수입액
(B)</t>
  </si>
  <si>
    <t>증 감
(B-A)</t>
  </si>
  <si>
    <t>전년도
지출액(A)</t>
  </si>
  <si>
    <t>지출액
(B)</t>
  </si>
  <si>
    <t>증  감
(B-A)</t>
  </si>
  <si>
    <t>(2) 설치목적 : 자활사업에 필요한 재원충당 및 기금의 효율적 운용관리</t>
  </si>
  <si>
    <t xml:space="preserve">(2) 재원조성 : 자립준비적립금 미 지급분, 기금운용수입, 이자수입  </t>
  </si>
  <si>
    <t xml:space="preserve">                       창업가능성이 높으며 점포(사업장)확보가 필요하다고 결정한 경우</t>
  </si>
  <si>
    <t>214 사업수입</t>
  </si>
  <si>
    <t>214-01
사업장생산수입</t>
  </si>
  <si>
    <t>(1) 설치근거 : 부산광역시 사하구 자활기금 설치 및 운용조례</t>
  </si>
  <si>
    <t xml:space="preserve">                     (개정 '05.06.22 제643호, '05.07.29 제654호, '09.07.15 제782호)</t>
  </si>
  <si>
    <t xml:space="preserve">(2) 2010년도 기금사업 개요 </t>
  </si>
  <si>
    <t>2009년도말
현재액(A)</t>
  </si>
  <si>
    <t>2010년도 조성계획</t>
  </si>
  <si>
    <t>2010년도말 현재액
(A + B)</t>
  </si>
  <si>
    <t xml:space="preserve">(3) 지원기준 : 지방자치단체가 선정한 자활공동체, 자활근로사업단,개인창업자 중 수익성 및 </t>
  </si>
  <si>
    <t xml:space="preserve">  가. 자금수지총괄</t>
  </si>
  <si>
    <t>나. 수입계획</t>
  </si>
  <si>
    <t xml:space="preserve">   다. 지출계획</t>
  </si>
  <si>
    <t xml:space="preserve">    ○ 2개 지역자활센터 자림준비적립금 지급사유 미발생분 적립금 : 20,594천원</t>
  </si>
  <si>
    <t xml:space="preserve">    ○ 예금이자 수입 등 : 25,049천원</t>
  </si>
  <si>
    <t xml:space="preserve">    ○ 지역자활센터(2개소) 및 공동체(1개소) 전세임대료 융자 : 250,000천원</t>
  </si>
  <si>
    <t>(3) 설치년도 : 2005년 5월(조례제정일 2004년 12월 31일 조례 제629호)</t>
  </si>
  <si>
    <t>(단위 : 천원)</t>
  </si>
  <si>
    <t>융자금                                = 250,000</t>
  </si>
  <si>
    <t>여유자금 예치</t>
  </si>
  <si>
    <t xml:space="preserve"> 고유목적사업비</t>
  </si>
  <si>
    <t xml:space="preserve"> 융   자   금</t>
  </si>
  <si>
    <t xml:space="preserve"> 융자금회수</t>
  </si>
  <si>
    <t xml:space="preserve"> 물   건   비</t>
  </si>
  <si>
    <t xml:space="preserve"> 예탁금상환금</t>
  </si>
  <si>
    <t xml:space="preserve"> 예   탁   금</t>
  </si>
  <si>
    <t xml:space="preserve"> 예치금회수</t>
  </si>
  <si>
    <t xml:space="preserve"> 예   치   금</t>
  </si>
  <si>
    <t xml:space="preserve"> 예   수   금</t>
  </si>
  <si>
    <t xml:space="preserve"> 차입원리금상환</t>
  </si>
  <si>
    <t xml:space="preserve"> 이 자 수 입</t>
  </si>
  <si>
    <t xml:space="preserve"> 예수금원리금상환</t>
  </si>
  <si>
    <t>수입항목</t>
  </si>
  <si>
    <t>216-02
민간융자금회수이자수입</t>
  </si>
  <si>
    <t>631-01
예치금회수</t>
  </si>
  <si>
    <t>수 입 합 계</t>
  </si>
  <si>
    <t>2003
까지</t>
  </si>
  <si>
    <t>구   분</t>
  </si>
  <si>
    <t>예치(탁)처</t>
  </si>
  <si>
    <t>예치 및 예탁액</t>
  </si>
  <si>
    <t>비   고</t>
  </si>
  <si>
    <t>2008년도말
현재액</t>
  </si>
  <si>
    <t>2009년도말
현재액(A)</t>
  </si>
  <si>
    <t>2010년도말
현재액(B)</t>
  </si>
  <si>
    <t>증   감
(B-A)</t>
  </si>
  <si>
    <t>예치금</t>
  </si>
  <si>
    <t>소   계</t>
  </si>
  <si>
    <t>부산 은행</t>
  </si>
  <si>
    <t>예탁금</t>
  </si>
  <si>
    <t xml:space="preserve"> 기 타 수 입
(자활사업수익금)</t>
  </si>
  <si>
    <t>수 입  계 획</t>
  </si>
  <si>
    <t>지  출  계  획</t>
  </si>
  <si>
    <t>출   연   금</t>
  </si>
  <si>
    <t>보   조   금</t>
  </si>
  <si>
    <t>(단위 : 천원)</t>
  </si>
  <si>
    <t>주 민 서 비 스 과</t>
  </si>
  <si>
    <t xml:space="preserve"> 자립준비적립금 사유 미발생액    = 20,594</t>
  </si>
  <si>
    <t xml:space="preserve"> 은행예치금 이자수입                = 23,289</t>
  </si>
  <si>
    <t xml:space="preserve"> 민간융자금에 대한 이자수입       = 2,100</t>
  </si>
  <si>
    <t xml:space="preserve"> 예치금                             = 561,003</t>
  </si>
  <si>
    <t xml:space="preserve"> 은행예치금 회수                       = 765,020</t>
  </si>
  <si>
    <t>(1) 기금사업의 목표 : 자활근로 사업단 및 자활공동체 창업 등에 자금대여로 자활촉진</t>
  </si>
  <si>
    <t>자활기금 운용계획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</si>
</sst>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\&quot;#,##0.00;&quot;△&quot;#,##0.00"/>
    <numFmt numFmtId="195" formatCode="&quot;\&quot;#,##0.00;&quot;△&quot;#,##0"/>
    <numFmt numFmtId="196" formatCode="_-&quot;\&quot;* #,##0_-;&quot;△&quot;* #,##0_-;_-&quot;\&quot;* &quot;-&quot;_-;_-@_-"/>
  </numFmts>
  <fonts count="3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가는각진제목체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11"/>
      <name val="굴림"/>
      <family val="3"/>
    </font>
    <font>
      <sz val="34"/>
      <name val="HY견명조"/>
      <family val="1"/>
    </font>
    <font>
      <sz val="28"/>
      <name val="HY견명조"/>
      <family val="1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44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 vertical="center"/>
    </xf>
    <xf numFmtId="178" fontId="16" fillId="0" borderId="11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26" fillId="0" borderId="0" xfId="0" applyFont="1" applyAlignment="1">
      <alignment/>
    </xf>
    <xf numFmtId="0" fontId="16" fillId="0" borderId="12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3" borderId="14" xfId="0" applyFont="1" applyFill="1" applyBorder="1" applyAlignment="1">
      <alignment horizontal="center" vertical="center" wrapText="1" shrinkToFit="1"/>
    </xf>
    <xf numFmtId="0" fontId="17" fillId="3" borderId="15" xfId="0" applyFont="1" applyFill="1" applyBorder="1" applyAlignment="1">
      <alignment horizontal="center" vertical="center" wrapText="1" shrinkToFit="1"/>
    </xf>
    <xf numFmtId="0" fontId="17" fillId="3" borderId="16" xfId="0" applyFont="1" applyFill="1" applyBorder="1" applyAlignment="1">
      <alignment vertical="center" wrapText="1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187" fontId="16" fillId="0" borderId="11" xfId="18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shrinkToFit="1"/>
    </xf>
    <xf numFmtId="0" fontId="16" fillId="0" borderId="4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/>
    </xf>
    <xf numFmtId="176" fontId="17" fillId="3" borderId="21" xfId="0" applyNumberFormat="1" applyFont="1" applyFill="1" applyBorder="1" applyAlignment="1">
      <alignment horizontal="center" vertical="center" shrinkToFit="1"/>
    </xf>
    <xf numFmtId="176" fontId="17" fillId="3" borderId="22" xfId="0" applyNumberFormat="1" applyFont="1" applyFill="1" applyBorder="1" applyAlignment="1">
      <alignment horizontal="center" vertical="center" wrapText="1" shrinkToFit="1"/>
    </xf>
    <xf numFmtId="176" fontId="17" fillId="3" borderId="22" xfId="0" applyNumberFormat="1" applyFont="1" applyFill="1" applyBorder="1" applyAlignment="1">
      <alignment horizontal="center" vertical="center" shrinkToFit="1"/>
    </xf>
    <xf numFmtId="176" fontId="17" fillId="3" borderId="23" xfId="0" applyNumberFormat="1" applyFont="1" applyFill="1" applyBorder="1" applyAlignment="1">
      <alignment horizontal="center" vertical="center" wrapText="1" shrinkToFit="1"/>
    </xf>
    <xf numFmtId="3" fontId="17" fillId="0" borderId="24" xfId="0" applyNumberFormat="1" applyFont="1" applyBorder="1" applyAlignment="1">
      <alignment horizontal="center" vertical="center" shrinkToFit="1"/>
    </xf>
    <xf numFmtId="41" fontId="17" fillId="0" borderId="8" xfId="18" applyFont="1" applyFill="1" applyBorder="1" applyAlignment="1">
      <alignment horizontal="center" vertical="center" shrinkToFit="1"/>
    </xf>
    <xf numFmtId="41" fontId="16" fillId="0" borderId="11" xfId="18" applyFont="1" applyFill="1" applyBorder="1" applyAlignment="1">
      <alignment horizontal="right" vertical="center" shrinkToFit="1"/>
    </xf>
    <xf numFmtId="178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41" fontId="16" fillId="0" borderId="11" xfId="0" applyNumberFormat="1" applyFont="1" applyFill="1" applyBorder="1" applyAlignment="1">
      <alignment horizontal="right" vertical="center" shrinkToFit="1"/>
    </xf>
    <xf numFmtId="177" fontId="16" fillId="0" borderId="25" xfId="18" applyNumberFormat="1" applyFont="1" applyFill="1" applyBorder="1" applyAlignment="1">
      <alignment horizontal="right" vertical="center" shrinkToFit="1"/>
    </xf>
    <xf numFmtId="3" fontId="16" fillId="0" borderId="26" xfId="0" applyNumberFormat="1" applyFont="1" applyBorder="1" applyAlignment="1">
      <alignment horizontal="center" vertical="center" shrinkToFit="1"/>
    </xf>
    <xf numFmtId="178" fontId="16" fillId="0" borderId="25" xfId="18" applyNumberFormat="1" applyFont="1" applyFill="1" applyBorder="1" applyAlignment="1">
      <alignment horizontal="right" vertical="center" shrinkToFit="1"/>
    </xf>
    <xf numFmtId="41" fontId="16" fillId="0" borderId="11" xfId="0" applyNumberFormat="1" applyFont="1" applyFill="1" applyBorder="1" applyAlignment="1">
      <alignment vertical="center" shrinkToFit="1"/>
    </xf>
    <xf numFmtId="41" fontId="16" fillId="0" borderId="10" xfId="18" applyNumberFormat="1" applyFont="1" applyFill="1" applyBorder="1" applyAlignment="1">
      <alignment horizontal="right" vertical="center" shrinkToFit="1"/>
    </xf>
    <xf numFmtId="178" fontId="16" fillId="0" borderId="10" xfId="18" applyNumberFormat="1" applyFont="1" applyFill="1" applyBorder="1" applyAlignment="1">
      <alignment horizontal="right" vertical="center" shrinkToFit="1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41" fontId="16" fillId="0" borderId="8" xfId="18" applyNumberFormat="1" applyFont="1" applyFill="1" applyBorder="1" applyAlignment="1">
      <alignment vertical="center" wrapText="1"/>
    </xf>
    <xf numFmtId="178" fontId="16" fillId="0" borderId="4" xfId="0" applyNumberFormat="1" applyFont="1" applyFill="1" applyBorder="1" applyAlignment="1">
      <alignment vertical="center" shrinkToFit="1"/>
    </xf>
    <xf numFmtId="0" fontId="16" fillId="0" borderId="12" xfId="0" applyFont="1" applyFill="1" applyBorder="1" applyAlignment="1">
      <alignment vertical="center"/>
    </xf>
    <xf numFmtId="41" fontId="16" fillId="0" borderId="11" xfId="18" applyNumberFormat="1" applyFont="1" applyFill="1" applyBorder="1" applyAlignment="1">
      <alignment vertical="center" wrapText="1"/>
    </xf>
    <xf numFmtId="178" fontId="16" fillId="0" borderId="9" xfId="0" applyNumberFormat="1" applyFont="1" applyFill="1" applyBorder="1" applyAlignment="1">
      <alignment vertical="center" shrinkToFit="1"/>
    </xf>
    <xf numFmtId="0" fontId="16" fillId="0" borderId="13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 wrapText="1"/>
    </xf>
    <xf numFmtId="41" fontId="16" fillId="0" borderId="22" xfId="18" applyNumberFormat="1" applyFont="1" applyFill="1" applyBorder="1" applyAlignment="1">
      <alignment vertical="center" wrapText="1"/>
    </xf>
    <xf numFmtId="178" fontId="16" fillId="0" borderId="22" xfId="0" applyNumberFormat="1" applyFont="1" applyFill="1" applyBorder="1" applyAlignment="1">
      <alignment vertical="center" shrinkToFit="1"/>
    </xf>
    <xf numFmtId="0" fontId="17" fillId="3" borderId="22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178" fontId="16" fillId="0" borderId="31" xfId="0" applyNumberFormat="1" applyFont="1" applyFill="1" applyBorder="1" applyAlignment="1">
      <alignment horizontal="right" vertical="center" shrinkToFit="1"/>
    </xf>
    <xf numFmtId="0" fontId="16" fillId="0" borderId="26" xfId="0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shrinkToFit="1"/>
    </xf>
    <xf numFmtId="178" fontId="16" fillId="0" borderId="32" xfId="0" applyNumberFormat="1" applyFont="1" applyFill="1" applyBorder="1" applyAlignment="1">
      <alignment horizontal="right" vertical="center" shrinkToFit="1"/>
    </xf>
    <xf numFmtId="3" fontId="16" fillId="0" borderId="0" xfId="18" applyNumberFormat="1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right" vertical="center" shrinkToFit="1"/>
    </xf>
    <xf numFmtId="178" fontId="16" fillId="0" borderId="23" xfId="0" applyNumberFormat="1" applyFont="1" applyFill="1" applyBorder="1" applyAlignment="1">
      <alignment horizontal="right" vertical="center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33" xfId="0" applyNumberFormat="1" applyFont="1" applyFill="1" applyBorder="1" applyAlignment="1">
      <alignment horizontal="right" vertical="center" shrinkToFit="1"/>
    </xf>
    <xf numFmtId="187" fontId="16" fillId="0" borderId="11" xfId="0" applyNumberFormat="1" applyFont="1" applyFill="1" applyBorder="1" applyAlignment="1">
      <alignment horizontal="right" vertical="center" shrinkToFit="1"/>
    </xf>
    <xf numFmtId="187" fontId="16" fillId="0" borderId="10" xfId="0" applyNumberFormat="1" applyFont="1" applyFill="1" applyBorder="1" applyAlignment="1">
      <alignment horizontal="right" vertical="center" shrinkToFit="1"/>
    </xf>
    <xf numFmtId="0" fontId="17" fillId="3" borderId="3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left" vertical="center" wrapText="1"/>
    </xf>
    <xf numFmtId="41" fontId="17" fillId="0" borderId="8" xfId="18" applyFont="1" applyFill="1" applyBorder="1" applyAlignment="1">
      <alignment horizontal="right" vertical="center" shrinkToFit="1"/>
    </xf>
    <xf numFmtId="178" fontId="17" fillId="0" borderId="4" xfId="18" applyNumberFormat="1" applyFont="1" applyFill="1" applyBorder="1" applyAlignment="1">
      <alignment horizontal="right" vertical="center" shrinkToFit="1"/>
    </xf>
    <xf numFmtId="41" fontId="17" fillId="0" borderId="8" xfId="18" applyNumberFormat="1" applyFont="1" applyFill="1" applyBorder="1" applyAlignment="1">
      <alignment horizontal="right" vertical="center" shrinkToFit="1"/>
    </xf>
    <xf numFmtId="177" fontId="17" fillId="0" borderId="35" xfId="18" applyNumberFormat="1" applyFont="1" applyFill="1" applyBorder="1" applyAlignment="1">
      <alignment horizontal="right" vertical="center" shrinkToFit="1"/>
    </xf>
    <xf numFmtId="0" fontId="17" fillId="0" borderId="36" xfId="0" applyFont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 shrinkToFit="1"/>
    </xf>
    <xf numFmtId="178" fontId="17" fillId="0" borderId="38" xfId="0" applyNumberFormat="1" applyFont="1" applyFill="1" applyBorder="1" applyAlignment="1">
      <alignment horizontal="right" vertical="center" shrinkToFit="1"/>
    </xf>
    <xf numFmtId="0" fontId="17" fillId="0" borderId="24" xfId="0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 shrinkToFit="1"/>
    </xf>
    <xf numFmtId="187" fontId="17" fillId="0" borderId="8" xfId="0" applyNumberFormat="1" applyFont="1" applyFill="1" applyBorder="1" applyAlignment="1">
      <alignment horizontal="right" vertical="center" shrinkToFit="1"/>
    </xf>
    <xf numFmtId="178" fontId="17" fillId="0" borderId="8" xfId="0" applyNumberFormat="1" applyFont="1" applyFill="1" applyBorder="1" applyAlignment="1">
      <alignment horizontal="right" vertical="center" shrinkToFit="1"/>
    </xf>
    <xf numFmtId="178" fontId="17" fillId="0" borderId="31" xfId="0" applyNumberFormat="1" applyFont="1" applyFill="1" applyBorder="1" applyAlignment="1">
      <alignment horizontal="right" vertical="center" shrinkToFit="1"/>
    </xf>
    <xf numFmtId="3" fontId="16" fillId="0" borderId="39" xfId="0" applyNumberFormat="1" applyFont="1" applyBorder="1" applyAlignment="1">
      <alignment horizontal="center" vertical="center" wrapText="1" shrinkToFit="1"/>
    </xf>
    <xf numFmtId="178" fontId="16" fillId="0" borderId="11" xfId="18" applyNumberFormat="1" applyFont="1" applyFill="1" applyBorder="1" applyAlignment="1">
      <alignment horizontal="right" vertical="center" shrinkToFit="1"/>
    </xf>
    <xf numFmtId="178" fontId="16" fillId="0" borderId="32" xfId="18" applyNumberFormat="1" applyFont="1" applyFill="1" applyBorder="1" applyAlignment="1">
      <alignment horizontal="right" vertical="center" shrinkToFit="1"/>
    </xf>
    <xf numFmtId="177" fontId="16" fillId="0" borderId="32" xfId="18" applyNumberFormat="1" applyFont="1" applyFill="1" applyBorder="1" applyAlignment="1">
      <alignment horizontal="right" vertical="center" shrinkToFit="1"/>
    </xf>
    <xf numFmtId="0" fontId="15" fillId="0" borderId="10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31" xfId="18" applyNumberFormat="1" applyFont="1" applyFill="1" applyBorder="1" applyAlignment="1">
      <alignment vertical="center" wrapText="1"/>
    </xf>
    <xf numFmtId="0" fontId="16" fillId="0" borderId="32" xfId="18" applyNumberFormat="1" applyFont="1" applyFill="1" applyBorder="1" applyAlignment="1">
      <alignment vertical="center" wrapText="1"/>
    </xf>
    <xf numFmtId="0" fontId="16" fillId="0" borderId="32" xfId="18" applyNumberFormat="1" applyFont="1" applyFill="1" applyBorder="1" applyAlignment="1">
      <alignment vertical="center" shrinkToFit="1"/>
    </xf>
    <xf numFmtId="0" fontId="16" fillId="0" borderId="23" xfId="18" applyNumberFormat="1" applyFont="1" applyFill="1" applyBorder="1" applyAlignment="1">
      <alignment vertical="center" wrapText="1"/>
    </xf>
    <xf numFmtId="41" fontId="17" fillId="0" borderId="37" xfId="18" applyNumberFormat="1" applyFont="1" applyFill="1" applyBorder="1" applyAlignment="1">
      <alignment vertical="center" wrapText="1"/>
    </xf>
    <xf numFmtId="0" fontId="16" fillId="0" borderId="38" xfId="18" applyNumberFormat="1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76" fontId="17" fillId="3" borderId="40" xfId="0" applyNumberFormat="1" applyFont="1" applyFill="1" applyBorder="1" applyAlignment="1">
      <alignment horizontal="center" vertical="center" shrinkToFit="1"/>
    </xf>
    <xf numFmtId="176" fontId="17" fillId="3" borderId="41" xfId="0" applyNumberFormat="1" applyFont="1" applyFill="1" applyBorder="1" applyAlignment="1">
      <alignment horizontal="center" vertical="center" shrinkToFit="1"/>
    </xf>
    <xf numFmtId="176" fontId="17" fillId="3" borderId="42" xfId="0" applyNumberFormat="1" applyFont="1" applyFill="1" applyBorder="1" applyAlignment="1">
      <alignment horizontal="center" vertical="center" shrinkToFit="1"/>
    </xf>
    <xf numFmtId="176" fontId="17" fillId="3" borderId="43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17" fillId="3" borderId="48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54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3" fontId="17" fillId="0" borderId="55" xfId="0" applyNumberFormat="1" applyFont="1" applyFill="1" applyBorder="1" applyAlignment="1">
      <alignment horizontal="right" vertical="center" shrinkToFit="1"/>
    </xf>
    <xf numFmtId="3" fontId="17" fillId="0" borderId="45" xfId="0" applyNumberFormat="1" applyFont="1" applyFill="1" applyBorder="1" applyAlignment="1">
      <alignment horizontal="right" vertical="center" shrinkToFit="1"/>
    </xf>
    <xf numFmtId="3" fontId="17" fillId="0" borderId="56" xfId="0" applyNumberFormat="1" applyFont="1" applyFill="1" applyBorder="1" applyAlignment="1">
      <alignment horizontal="right" vertical="center" shrinkToFit="1"/>
    </xf>
    <xf numFmtId="178" fontId="16" fillId="0" borderId="28" xfId="0" applyNumberFormat="1" applyFont="1" applyFill="1" applyBorder="1" applyAlignment="1">
      <alignment horizontal="right" vertical="center" shrinkToFit="1"/>
    </xf>
    <xf numFmtId="178" fontId="16" fillId="0" borderId="2" xfId="0" applyNumberFormat="1" applyFont="1" applyFill="1" applyBorder="1" applyAlignment="1">
      <alignment horizontal="right" vertical="center" shrinkToFit="1"/>
    </xf>
    <xf numFmtId="178" fontId="16" fillId="0" borderId="57" xfId="0" applyNumberFormat="1" applyFont="1" applyFill="1" applyBorder="1" applyAlignment="1">
      <alignment horizontal="right" vertical="center" shrinkToFit="1"/>
    </xf>
    <xf numFmtId="3" fontId="16" fillId="0" borderId="28" xfId="0" applyNumberFormat="1" applyFont="1" applyFill="1" applyBorder="1" applyAlignment="1">
      <alignment horizontal="right" vertical="center" shrinkToFit="1"/>
    </xf>
    <xf numFmtId="3" fontId="16" fillId="0" borderId="2" xfId="0" applyNumberFormat="1" applyFont="1" applyFill="1" applyBorder="1" applyAlignment="1">
      <alignment horizontal="right" vertical="center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3" fontId="16" fillId="0" borderId="30" xfId="0" applyNumberFormat="1" applyFont="1" applyFill="1" applyBorder="1" applyAlignment="1">
      <alignment horizontal="right" vertical="center" shrinkToFit="1"/>
    </xf>
    <xf numFmtId="3" fontId="16" fillId="0" borderId="58" xfId="0" applyNumberFormat="1" applyFont="1" applyFill="1" applyBorder="1" applyAlignment="1">
      <alignment horizontal="right" vertical="center" shrinkToFit="1"/>
    </xf>
    <xf numFmtId="3" fontId="16" fillId="0" borderId="59" xfId="0" applyNumberFormat="1" applyFont="1" applyFill="1" applyBorder="1" applyAlignment="1">
      <alignment horizontal="right" vertical="center" shrinkToFit="1"/>
    </xf>
    <xf numFmtId="178" fontId="17" fillId="0" borderId="55" xfId="0" applyNumberFormat="1" applyFont="1" applyFill="1" applyBorder="1" applyAlignment="1">
      <alignment horizontal="right" vertical="center" shrinkToFit="1"/>
    </xf>
    <xf numFmtId="178" fontId="17" fillId="0" borderId="45" xfId="0" applyNumberFormat="1" applyFont="1" applyFill="1" applyBorder="1" applyAlignment="1">
      <alignment horizontal="right" vertical="center" shrinkToFit="1"/>
    </xf>
    <xf numFmtId="178" fontId="17" fillId="0" borderId="60" xfId="0" applyNumberFormat="1" applyFont="1" applyFill="1" applyBorder="1" applyAlignment="1">
      <alignment horizontal="right" vertical="center" shrinkToFit="1"/>
    </xf>
    <xf numFmtId="178" fontId="16" fillId="0" borderId="30" xfId="0" applyNumberFormat="1" applyFont="1" applyFill="1" applyBorder="1" applyAlignment="1">
      <alignment horizontal="right" vertical="center" shrinkToFit="1"/>
    </xf>
    <xf numFmtId="178" fontId="16" fillId="0" borderId="58" xfId="0" applyNumberFormat="1" applyFont="1" applyFill="1" applyBorder="1" applyAlignment="1">
      <alignment horizontal="right" vertical="center" shrinkToFit="1"/>
    </xf>
    <xf numFmtId="178" fontId="16" fillId="0" borderId="61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/>
    </xf>
    <xf numFmtId="0" fontId="16" fillId="0" borderId="45" xfId="0" applyFont="1" applyBorder="1" applyAlignment="1">
      <alignment horizontal="right"/>
    </xf>
    <xf numFmtId="178" fontId="16" fillId="0" borderId="29" xfId="0" applyNumberFormat="1" applyFont="1" applyFill="1" applyBorder="1" applyAlignment="1">
      <alignment horizontal="right" vertical="center" shrinkToFit="1"/>
    </xf>
    <xf numFmtId="178" fontId="16" fillId="0" borderId="47" xfId="0" applyNumberFormat="1" applyFont="1" applyFill="1" applyBorder="1" applyAlignment="1">
      <alignment horizontal="right" vertical="center" shrinkToFit="1"/>
    </xf>
    <xf numFmtId="178" fontId="16" fillId="0" borderId="62" xfId="0" applyNumberFormat="1" applyFont="1" applyFill="1" applyBorder="1" applyAlignment="1">
      <alignment horizontal="right" vertical="center" shrinkToFit="1"/>
    </xf>
    <xf numFmtId="3" fontId="16" fillId="0" borderId="29" xfId="0" applyNumberFormat="1" applyFont="1" applyFill="1" applyBorder="1" applyAlignment="1">
      <alignment horizontal="right" vertical="center" shrinkToFit="1"/>
    </xf>
    <xf numFmtId="3" fontId="16" fillId="0" borderId="47" xfId="0" applyNumberFormat="1" applyFont="1" applyFill="1" applyBorder="1" applyAlignment="1">
      <alignment horizontal="right" vertical="center" shrinkToFit="1"/>
    </xf>
    <xf numFmtId="3" fontId="16" fillId="0" borderId="63" xfId="0" applyNumberFormat="1" applyFont="1" applyFill="1" applyBorder="1" applyAlignment="1">
      <alignment horizontal="right" vertical="center" shrinkToFit="1"/>
    </xf>
    <xf numFmtId="0" fontId="17" fillId="3" borderId="16" xfId="0" applyFont="1" applyFill="1" applyBorder="1" applyAlignment="1">
      <alignment horizontal="center" vertical="center" wrapText="1" shrinkToFit="1"/>
    </xf>
    <xf numFmtId="0" fontId="17" fillId="3" borderId="64" xfId="0" applyFont="1" applyFill="1" applyBorder="1" applyAlignment="1">
      <alignment horizontal="center" vertical="center" wrapText="1" shrinkToFit="1"/>
    </xf>
    <xf numFmtId="0" fontId="17" fillId="3" borderId="65" xfId="0" applyFont="1" applyFill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left" vertical="center" wrapText="1" shrinkToFit="1"/>
    </xf>
    <xf numFmtId="0" fontId="16" fillId="0" borderId="47" xfId="0" applyFont="1" applyBorder="1" applyAlignment="1">
      <alignment horizontal="left" vertical="center" wrapText="1" shrinkToFit="1"/>
    </xf>
    <xf numFmtId="0" fontId="16" fillId="0" borderId="63" xfId="0" applyFont="1" applyBorder="1" applyAlignment="1">
      <alignment horizontal="left" vertical="center" wrapText="1" shrinkToFit="1"/>
    </xf>
    <xf numFmtId="0" fontId="17" fillId="3" borderId="66" xfId="0" applyFont="1" applyFill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8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16" fillId="0" borderId="27" xfId="0" applyFont="1" applyFill="1" applyBorder="1" applyAlignment="1">
      <alignment horizontal="left" vertical="center" wrapText="1" shrinkToFit="1"/>
    </xf>
    <xf numFmtId="0" fontId="16" fillId="0" borderId="30" xfId="0" applyFont="1" applyFill="1" applyBorder="1" applyAlignment="1">
      <alignment horizontal="left" vertical="center" shrinkToFit="1"/>
    </xf>
    <xf numFmtId="0" fontId="16" fillId="0" borderId="58" xfId="0" applyFont="1" applyFill="1" applyBorder="1" applyAlignment="1">
      <alignment horizontal="left" vertical="center" shrinkToFit="1"/>
    </xf>
    <xf numFmtId="0" fontId="16" fillId="0" borderId="59" xfId="0" applyFont="1" applyFill="1" applyBorder="1" applyAlignment="1">
      <alignment horizontal="left" vertical="center" shrinkToFit="1"/>
    </xf>
    <xf numFmtId="0" fontId="16" fillId="0" borderId="30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27" xfId="0" applyFont="1" applyFill="1" applyBorder="1" applyAlignment="1">
      <alignment horizontal="left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67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 topLeftCell="A1">
      <selection activeCell="A11" sqref="A11:N11"/>
    </sheetView>
  </sheetViews>
  <sheetFormatPr defaultColWidth="8.88671875" defaultRowHeight="13.5"/>
  <sheetData>
    <row r="1" spans="1:14" s="27" customFormat="1" ht="30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7" customFormat="1" ht="30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27" customFormat="1" ht="87.7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27" customFormat="1" ht="37.5" customHeight="1">
      <c r="A4" s="144" t="s">
        <v>148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s="30" customFormat="1" ht="49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27" customFormat="1" ht="30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7" customFormat="1" ht="30" customHeight="1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27" customFormat="1" ht="30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27" customFormat="1" ht="30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7" customFormat="1" ht="30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27" customFormat="1" ht="30" customHeight="1">
      <c r="A11" s="145" t="s">
        <v>141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</row>
    <row r="12" spans="1:14" s="27" customFormat="1" ht="30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27" customFormat="1" ht="30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</sheetData>
  <sheetProtection selectLockedCells="1" selectUnlockedCells="1"/>
  <mergeCells count="2">
    <mergeCell ref="A4:N4"/>
    <mergeCell ref="A11:N11"/>
  </mergeCells>
  <printOptions/>
  <pageMargins left="0.75" right="0.75" top="1" bottom="1" header="0.5" footer="0.5"/>
  <pageSetup firstPageNumber="53" useFirstPageNumber="1" horizontalDpi="600" verticalDpi="600" orientation="landscape" paperSize="9" scale="90" r:id="rId1"/>
  <headerFooter alignWithMargins="0">
    <oddFooter>&amp;C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Normal="70" zoomScaleSheetLayoutView="90" workbookViewId="0" topLeftCell="A1">
      <selection activeCell="A1" sqref="A1:G1"/>
    </sheetView>
  </sheetViews>
  <sheetFormatPr defaultColWidth="8.88671875" defaultRowHeight="13.5"/>
  <cols>
    <col min="1" max="1" width="5.88671875" style="40" customWidth="1"/>
    <col min="2" max="2" width="22.6640625" style="40" customWidth="1"/>
    <col min="3" max="3" width="19.3359375" style="40" customWidth="1"/>
    <col min="4" max="4" width="17.6640625" style="40" customWidth="1"/>
    <col min="5" max="5" width="19.99609375" style="40" customWidth="1"/>
    <col min="6" max="6" width="21.5546875" style="40" customWidth="1"/>
    <col min="7" max="7" width="19.10546875" style="40" customWidth="1"/>
    <col min="8" max="8" width="6.5546875" style="40" hidden="1" customWidth="1"/>
    <col min="9" max="16384" width="8.88671875" style="40" customWidth="1"/>
  </cols>
  <sheetData>
    <row r="1" spans="1:7" ht="37.5" customHeight="1">
      <c r="A1" s="146" t="s">
        <v>148</v>
      </c>
      <c r="B1" s="146"/>
      <c r="C1" s="146"/>
      <c r="D1" s="146"/>
      <c r="E1" s="146"/>
      <c r="F1" s="146"/>
      <c r="G1" s="146"/>
    </row>
    <row r="2" spans="1:3" ht="22.5" customHeight="1">
      <c r="A2" s="150" t="s">
        <v>69</v>
      </c>
      <c r="B2" s="150"/>
      <c r="C2" s="150"/>
    </row>
    <row r="3" ht="22.5" customHeight="1">
      <c r="A3" s="41" t="s">
        <v>77</v>
      </c>
    </row>
    <row r="4" s="42" customFormat="1" ht="19.5" customHeight="1">
      <c r="B4" s="42" t="s">
        <v>89</v>
      </c>
    </row>
    <row r="5" s="42" customFormat="1" ht="19.5" customHeight="1">
      <c r="B5" s="42" t="s">
        <v>84</v>
      </c>
    </row>
    <row r="6" s="42" customFormat="1" ht="19.5" customHeight="1">
      <c r="B6" s="42" t="s">
        <v>102</v>
      </c>
    </row>
    <row r="7" ht="15" customHeight="1">
      <c r="B7" s="42" t="s">
        <v>90</v>
      </c>
    </row>
    <row r="8" ht="30.75" customHeight="1">
      <c r="A8" s="50" t="s">
        <v>50</v>
      </c>
    </row>
    <row r="9" s="42" customFormat="1" ht="22.5" customHeight="1">
      <c r="B9" s="42" t="s">
        <v>147</v>
      </c>
    </row>
    <row r="10" s="42" customFormat="1" ht="22.5" customHeight="1">
      <c r="B10" s="42" t="s">
        <v>91</v>
      </c>
    </row>
    <row r="11" s="42" customFormat="1" ht="19.5" customHeight="1">
      <c r="B11" s="42" t="s">
        <v>99</v>
      </c>
    </row>
    <row r="12" s="42" customFormat="1" ht="19.5" customHeight="1">
      <c r="B12" s="42" t="s">
        <v>100</v>
      </c>
    </row>
    <row r="13" spans="1:2" s="42" customFormat="1" ht="19.5" customHeight="1">
      <c r="A13" s="43"/>
      <c r="B13" s="42" t="s">
        <v>101</v>
      </c>
    </row>
    <row r="14" s="42" customFormat="1" ht="7.5" customHeight="1"/>
    <row r="15" ht="23.25" customHeight="1">
      <c r="A15" s="41" t="s">
        <v>51</v>
      </c>
    </row>
    <row r="16" ht="20.25" customHeight="1">
      <c r="B16" s="51" t="s">
        <v>70</v>
      </c>
    </row>
    <row r="17" spans="2:7" ht="17.25" customHeight="1">
      <c r="B17" s="42"/>
      <c r="G17" s="49" t="s">
        <v>103</v>
      </c>
    </row>
    <row r="18" spans="2:8" ht="23.25" customHeight="1">
      <c r="B18" s="149" t="s">
        <v>92</v>
      </c>
      <c r="C18" s="151" t="s">
        <v>93</v>
      </c>
      <c r="D18" s="152"/>
      <c r="E18" s="153"/>
      <c r="F18" s="149" t="s">
        <v>94</v>
      </c>
      <c r="G18" s="147" t="s">
        <v>71</v>
      </c>
      <c r="H18" s="44"/>
    </row>
    <row r="19" spans="2:8" ht="23.25" customHeight="1">
      <c r="B19" s="148"/>
      <c r="C19" s="16" t="s">
        <v>47</v>
      </c>
      <c r="D19" s="16" t="s">
        <v>48</v>
      </c>
      <c r="E19" s="16" t="s">
        <v>49</v>
      </c>
      <c r="F19" s="148"/>
      <c r="G19" s="148"/>
      <c r="H19" s="44"/>
    </row>
    <row r="20" spans="2:8" ht="33" customHeight="1">
      <c r="B20" s="57">
        <f>SUM('2-가. 자금수지총괄'!F11)</f>
        <v>765020</v>
      </c>
      <c r="C20" s="57">
        <v>45983</v>
      </c>
      <c r="D20" s="57">
        <v>250000</v>
      </c>
      <c r="E20" s="17">
        <f>C20-D20</f>
        <v>-204017</v>
      </c>
      <c r="F20" s="57">
        <f>B20+E20</f>
        <v>561003</v>
      </c>
      <c r="G20" s="16"/>
      <c r="H20" s="44"/>
    </row>
    <row r="21" ht="19.5" customHeight="1">
      <c r="B21" s="42" t="s">
        <v>85</v>
      </c>
    </row>
    <row r="22" ht="22.5" customHeight="1">
      <c r="B22" s="42" t="s">
        <v>95</v>
      </c>
    </row>
    <row r="23" ht="19.5" customHeight="1">
      <c r="B23" s="42" t="s">
        <v>86</v>
      </c>
    </row>
    <row r="24" ht="15" customHeight="1"/>
  </sheetData>
  <mergeCells count="6">
    <mergeCell ref="A1:G1"/>
    <mergeCell ref="G18:G19"/>
    <mergeCell ref="B18:B19"/>
    <mergeCell ref="A2:C2"/>
    <mergeCell ref="C18:E18"/>
    <mergeCell ref="F18:F19"/>
  </mergeCells>
  <printOptions/>
  <pageMargins left="0.75" right="0.75" top="1" bottom="0.84" header="0.5" footer="0.5"/>
  <pageSetup firstPageNumber="55" useFirstPageNumber="1" horizontalDpi="600" verticalDpi="600" orientation="landscape" paperSize="9" scale="90" r:id="rId1"/>
  <headerFooter alignWithMargins="0">
    <oddFooter>&amp;C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workbookViewId="0" topLeftCell="A1">
      <selection activeCell="B14" sqref="B14"/>
    </sheetView>
  </sheetViews>
  <sheetFormatPr defaultColWidth="8.88671875" defaultRowHeight="13.5"/>
  <cols>
    <col min="1" max="1" width="19.99609375" style="40" customWidth="1"/>
    <col min="2" max="2" width="15.88671875" style="40" customWidth="1"/>
    <col min="3" max="3" width="15.3359375" style="40" customWidth="1"/>
    <col min="4" max="4" width="14.4453125" style="40" customWidth="1"/>
    <col min="5" max="5" width="17.3359375" style="40" customWidth="1"/>
    <col min="6" max="6" width="15.21484375" style="40" customWidth="1"/>
    <col min="7" max="7" width="14.3359375" style="40" customWidth="1"/>
    <col min="8" max="8" width="15.21484375" style="40" customWidth="1"/>
    <col min="9" max="16384" width="8.88671875" style="40" customWidth="1"/>
  </cols>
  <sheetData>
    <row r="1" spans="1:4" ht="21.75" customHeight="1">
      <c r="A1" s="150" t="s">
        <v>72</v>
      </c>
      <c r="B1" s="150"/>
      <c r="C1" s="150"/>
      <c r="D1" s="150"/>
    </row>
    <row r="2" spans="1:4" ht="25.5" customHeight="1">
      <c r="A2" s="46" t="s">
        <v>96</v>
      </c>
      <c r="B2" s="18"/>
      <c r="C2" s="18"/>
      <c r="D2" s="18"/>
    </row>
    <row r="3" ht="17.25" customHeight="1" thickBot="1">
      <c r="H3" s="49" t="s">
        <v>67</v>
      </c>
    </row>
    <row r="4" spans="1:8" s="25" customFormat="1" ht="33.75" customHeight="1">
      <c r="A4" s="154" t="s">
        <v>136</v>
      </c>
      <c r="B4" s="155"/>
      <c r="C4" s="155"/>
      <c r="D4" s="155"/>
      <c r="E4" s="156" t="s">
        <v>137</v>
      </c>
      <c r="F4" s="155"/>
      <c r="G4" s="155"/>
      <c r="H4" s="157"/>
    </row>
    <row r="5" spans="1:8" s="25" customFormat="1" ht="41.25" customHeight="1" thickBot="1">
      <c r="A5" s="64" t="s">
        <v>20</v>
      </c>
      <c r="B5" s="65" t="s">
        <v>78</v>
      </c>
      <c r="C5" s="65" t="s">
        <v>79</v>
      </c>
      <c r="D5" s="65" t="s">
        <v>80</v>
      </c>
      <c r="E5" s="66" t="s">
        <v>20</v>
      </c>
      <c r="F5" s="65" t="s">
        <v>81</v>
      </c>
      <c r="G5" s="65" t="s">
        <v>82</v>
      </c>
      <c r="H5" s="67" t="s">
        <v>80</v>
      </c>
    </row>
    <row r="6" spans="1:8" s="45" customFormat="1" ht="54.75" customHeight="1" thickTop="1">
      <c r="A6" s="68" t="s">
        <v>21</v>
      </c>
      <c r="B6" s="119">
        <f>SUM(B7:B14)</f>
        <v>795020</v>
      </c>
      <c r="C6" s="119">
        <f>SUM(C7:C14)</f>
        <v>811003</v>
      </c>
      <c r="D6" s="120">
        <f>SUM(C6-B6)</f>
        <v>15983</v>
      </c>
      <c r="E6" s="69" t="s">
        <v>21</v>
      </c>
      <c r="F6" s="121">
        <f>SUM(F7:F13)</f>
        <v>795020</v>
      </c>
      <c r="G6" s="121">
        <f>SUM(G7:G13)</f>
        <v>811003</v>
      </c>
      <c r="H6" s="122">
        <f>G6-F6</f>
        <v>15983</v>
      </c>
    </row>
    <row r="7" spans="1:8" s="42" customFormat="1" ht="36.75" customHeight="1">
      <c r="A7" s="75" t="s">
        <v>138</v>
      </c>
      <c r="B7" s="70"/>
      <c r="C7" s="70"/>
      <c r="D7" s="71"/>
      <c r="E7" s="72" t="s">
        <v>106</v>
      </c>
      <c r="F7" s="73"/>
      <c r="G7" s="73"/>
      <c r="H7" s="74"/>
    </row>
    <row r="8" spans="1:8" s="42" customFormat="1" ht="36.75" customHeight="1">
      <c r="A8" s="75" t="s">
        <v>139</v>
      </c>
      <c r="B8" s="70"/>
      <c r="C8" s="70"/>
      <c r="D8" s="71"/>
      <c r="E8" s="72" t="s">
        <v>107</v>
      </c>
      <c r="F8" s="73">
        <v>30000</v>
      </c>
      <c r="G8" s="73">
        <v>250000</v>
      </c>
      <c r="H8" s="76">
        <f>G8-F8</f>
        <v>220000</v>
      </c>
    </row>
    <row r="9" spans="1:8" s="42" customFormat="1" ht="36.75" customHeight="1">
      <c r="A9" s="75" t="s">
        <v>108</v>
      </c>
      <c r="B9" s="70"/>
      <c r="C9" s="70"/>
      <c r="D9" s="71"/>
      <c r="E9" s="72" t="s">
        <v>109</v>
      </c>
      <c r="F9" s="73"/>
      <c r="G9" s="73"/>
      <c r="H9" s="74"/>
    </row>
    <row r="10" spans="1:8" s="42" customFormat="1" ht="36.75" customHeight="1">
      <c r="A10" s="75" t="s">
        <v>110</v>
      </c>
      <c r="B10" s="70"/>
      <c r="C10" s="70"/>
      <c r="D10" s="71"/>
      <c r="E10" s="72" t="s">
        <v>111</v>
      </c>
      <c r="F10" s="73"/>
      <c r="G10" s="73"/>
      <c r="H10" s="74"/>
    </row>
    <row r="11" spans="1:8" s="42" customFormat="1" ht="36.75" customHeight="1">
      <c r="A11" s="75" t="s">
        <v>112</v>
      </c>
      <c r="B11" s="70">
        <v>640091</v>
      </c>
      <c r="C11" s="70">
        <v>765020</v>
      </c>
      <c r="D11" s="132">
        <f>SUM(C11-B11)</f>
        <v>124929</v>
      </c>
      <c r="E11" s="72" t="s">
        <v>113</v>
      </c>
      <c r="F11" s="77">
        <v>765020</v>
      </c>
      <c r="G11" s="77">
        <v>561003</v>
      </c>
      <c r="H11" s="133">
        <f>G11-F11</f>
        <v>-204017</v>
      </c>
    </row>
    <row r="12" spans="1:8" s="42" customFormat="1" ht="36.75" customHeight="1">
      <c r="A12" s="75" t="s">
        <v>114</v>
      </c>
      <c r="B12" s="70"/>
      <c r="C12" s="70"/>
      <c r="D12" s="132"/>
      <c r="E12" s="72" t="s">
        <v>115</v>
      </c>
      <c r="F12" s="77"/>
      <c r="G12" s="77"/>
      <c r="H12" s="134"/>
    </row>
    <row r="13" spans="1:8" s="42" customFormat="1" ht="36.75" customHeight="1">
      <c r="A13" s="75" t="s">
        <v>116</v>
      </c>
      <c r="B13" s="70">
        <v>30175</v>
      </c>
      <c r="C13" s="70">
        <v>25389</v>
      </c>
      <c r="D13" s="132">
        <f>SUM(C13-B13)</f>
        <v>-4786</v>
      </c>
      <c r="E13" s="72" t="s">
        <v>117</v>
      </c>
      <c r="F13" s="77"/>
      <c r="G13" s="77"/>
      <c r="H13" s="134"/>
    </row>
    <row r="14" spans="1:8" s="42" customFormat="1" ht="36.75" customHeight="1" thickBot="1">
      <c r="A14" s="131" t="s">
        <v>135</v>
      </c>
      <c r="B14" s="78">
        <v>124754</v>
      </c>
      <c r="C14" s="78">
        <v>20594</v>
      </c>
      <c r="D14" s="79">
        <f>B14-C14</f>
        <v>104160</v>
      </c>
      <c r="E14" s="135"/>
      <c r="F14" s="135"/>
      <c r="G14" s="135"/>
      <c r="H14" s="136"/>
    </row>
    <row r="16" ht="13.5">
      <c r="B16" s="48"/>
    </row>
  </sheetData>
  <mergeCells count="3">
    <mergeCell ref="A4:D4"/>
    <mergeCell ref="E4:H4"/>
    <mergeCell ref="A1:D1"/>
  </mergeCells>
  <printOptions/>
  <pageMargins left="0.68" right="0.61" top="1" bottom="0.88" header="0.5" footer="0.5"/>
  <pageSetup firstPageNumber="56" useFirstPageNumber="1" horizontalDpi="600" verticalDpi="600" orientation="landscape" paperSize="9" scale="90" r:id="rId1"/>
  <headerFooter alignWithMargins="0">
    <oddFooter>&amp;C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90" zoomScaleSheetLayoutView="90" workbookViewId="0" topLeftCell="A1">
      <selection activeCell="H15" sqref="H15"/>
    </sheetView>
  </sheetViews>
  <sheetFormatPr defaultColWidth="8.88671875" defaultRowHeight="13.5"/>
  <cols>
    <col min="1" max="1" width="3.4453125" style="21" customWidth="1"/>
    <col min="2" max="3" width="3.3359375" style="21" customWidth="1"/>
    <col min="4" max="4" width="26.77734375" style="21" customWidth="1"/>
    <col min="5" max="5" width="16.5546875" style="21" customWidth="1"/>
    <col min="6" max="6" width="14.99609375" style="21" customWidth="1"/>
    <col min="7" max="7" width="14.5546875" style="21" customWidth="1"/>
    <col min="8" max="8" width="44.99609375" style="21" customWidth="1"/>
    <col min="9" max="16384" width="8.88671875" style="21" customWidth="1"/>
  </cols>
  <sheetData>
    <row r="1" spans="1:5" s="23" customFormat="1" ht="30" customHeight="1">
      <c r="A1" s="22"/>
      <c r="B1" s="22" t="s">
        <v>97</v>
      </c>
      <c r="C1" s="22"/>
      <c r="D1" s="22"/>
      <c r="E1" s="22"/>
    </row>
    <row r="2" spans="1:8" ht="15.75" customHeight="1" thickBot="1">
      <c r="A2" s="19"/>
      <c r="B2" s="19"/>
      <c r="C2" s="19"/>
      <c r="D2" s="20"/>
      <c r="E2" s="20"/>
      <c r="H2" s="137" t="s">
        <v>67</v>
      </c>
    </row>
    <row r="3" spans="1:8" s="24" customFormat="1" ht="30" customHeight="1">
      <c r="A3" s="164" t="s">
        <v>118</v>
      </c>
      <c r="B3" s="165"/>
      <c r="C3" s="165"/>
      <c r="D3" s="165"/>
      <c r="E3" s="172" t="s">
        <v>78</v>
      </c>
      <c r="F3" s="174" t="s">
        <v>79</v>
      </c>
      <c r="G3" s="168" t="s">
        <v>83</v>
      </c>
      <c r="H3" s="170" t="s">
        <v>63</v>
      </c>
    </row>
    <row r="4" spans="1:8" s="24" customFormat="1" ht="30" customHeight="1" thickBot="1">
      <c r="A4" s="80" t="s">
        <v>52</v>
      </c>
      <c r="B4" s="81" t="s">
        <v>53</v>
      </c>
      <c r="C4" s="81" t="s">
        <v>54</v>
      </c>
      <c r="D4" s="117" t="s">
        <v>55</v>
      </c>
      <c r="E4" s="173"/>
      <c r="F4" s="175"/>
      <c r="G4" s="169"/>
      <c r="H4" s="171"/>
    </row>
    <row r="5" spans="1:8" s="25" customFormat="1" ht="28.5" customHeight="1" thickTop="1">
      <c r="A5" s="162" t="s">
        <v>57</v>
      </c>
      <c r="B5" s="163"/>
      <c r="C5" s="163"/>
      <c r="D5" s="163"/>
      <c r="E5" s="82">
        <f>E6</f>
        <v>154929</v>
      </c>
      <c r="F5" s="82">
        <f>F6</f>
        <v>45983</v>
      </c>
      <c r="G5" s="83">
        <f aca="true" t="shared" si="0" ref="G5:G16">F5-E5</f>
        <v>-108946</v>
      </c>
      <c r="H5" s="138"/>
    </row>
    <row r="6" spans="1:8" s="25" customFormat="1" ht="28.5" customHeight="1">
      <c r="A6" s="84"/>
      <c r="B6" s="160" t="s">
        <v>58</v>
      </c>
      <c r="C6" s="167"/>
      <c r="D6" s="167"/>
      <c r="E6" s="85">
        <f>SUM(E7+E9)</f>
        <v>154929</v>
      </c>
      <c r="F6" s="85">
        <f>F7+F9</f>
        <v>45983</v>
      </c>
      <c r="G6" s="86">
        <f t="shared" si="0"/>
        <v>-108946</v>
      </c>
      <c r="H6" s="139"/>
    </row>
    <row r="7" spans="1:8" s="25" customFormat="1" ht="28.5" customHeight="1">
      <c r="A7" s="87"/>
      <c r="B7" s="88"/>
      <c r="C7" s="160" t="s">
        <v>87</v>
      </c>
      <c r="D7" s="161"/>
      <c r="E7" s="85">
        <f>E8</f>
        <v>124754</v>
      </c>
      <c r="F7" s="85">
        <f>F8</f>
        <v>20594</v>
      </c>
      <c r="G7" s="86">
        <f t="shared" si="0"/>
        <v>-104160</v>
      </c>
      <c r="H7" s="139"/>
    </row>
    <row r="8" spans="1:8" s="25" customFormat="1" ht="42" customHeight="1">
      <c r="A8" s="87"/>
      <c r="B8" s="88"/>
      <c r="C8" s="88"/>
      <c r="D8" s="118" t="s">
        <v>88</v>
      </c>
      <c r="E8" s="85">
        <v>124754</v>
      </c>
      <c r="F8" s="85">
        <v>20594</v>
      </c>
      <c r="G8" s="86">
        <f t="shared" si="0"/>
        <v>-104160</v>
      </c>
      <c r="H8" s="140" t="s">
        <v>142</v>
      </c>
    </row>
    <row r="9" spans="1:8" s="25" customFormat="1" ht="27.75" customHeight="1">
      <c r="A9" s="87"/>
      <c r="B9" s="90"/>
      <c r="C9" s="91" t="s">
        <v>59</v>
      </c>
      <c r="D9" s="89"/>
      <c r="E9" s="85">
        <f>SUM(E10:E11)</f>
        <v>30175</v>
      </c>
      <c r="F9" s="85">
        <f>SUM(F10:F11)</f>
        <v>25389</v>
      </c>
      <c r="G9" s="86">
        <f t="shared" si="0"/>
        <v>-4786</v>
      </c>
      <c r="H9" s="139"/>
    </row>
    <row r="10" spans="1:8" s="25" customFormat="1" ht="36" customHeight="1">
      <c r="A10" s="87"/>
      <c r="B10" s="90"/>
      <c r="C10" s="88"/>
      <c r="D10" s="92" t="s">
        <v>56</v>
      </c>
      <c r="E10" s="85">
        <v>28525</v>
      </c>
      <c r="F10" s="85">
        <v>23289</v>
      </c>
      <c r="G10" s="86">
        <f t="shared" si="0"/>
        <v>-5236</v>
      </c>
      <c r="H10" s="140" t="s">
        <v>143</v>
      </c>
    </row>
    <row r="11" spans="1:8" s="25" customFormat="1" ht="36" customHeight="1">
      <c r="A11" s="87"/>
      <c r="B11" s="90"/>
      <c r="C11" s="93"/>
      <c r="D11" s="92" t="s">
        <v>119</v>
      </c>
      <c r="E11" s="85">
        <v>1650</v>
      </c>
      <c r="F11" s="85">
        <v>2100</v>
      </c>
      <c r="G11" s="86">
        <f t="shared" si="0"/>
        <v>450</v>
      </c>
      <c r="H11" s="140" t="s">
        <v>144</v>
      </c>
    </row>
    <row r="12" spans="1:8" s="25" customFormat="1" ht="28.5" customHeight="1">
      <c r="A12" s="166" t="s">
        <v>60</v>
      </c>
      <c r="B12" s="167"/>
      <c r="C12" s="167"/>
      <c r="D12" s="167"/>
      <c r="E12" s="85">
        <f aca="true" t="shared" si="1" ref="E12:F14">E13</f>
        <v>640091</v>
      </c>
      <c r="F12" s="85">
        <f t="shared" si="1"/>
        <v>765020</v>
      </c>
      <c r="G12" s="86">
        <f t="shared" si="0"/>
        <v>124929</v>
      </c>
      <c r="H12" s="139"/>
    </row>
    <row r="13" spans="1:8" s="25" customFormat="1" ht="28.5" customHeight="1">
      <c r="A13" s="84"/>
      <c r="B13" s="160" t="s">
        <v>61</v>
      </c>
      <c r="C13" s="167"/>
      <c r="D13" s="167"/>
      <c r="E13" s="85">
        <f>SUM(E14)</f>
        <v>640091</v>
      </c>
      <c r="F13" s="85">
        <f t="shared" si="1"/>
        <v>765020</v>
      </c>
      <c r="G13" s="86">
        <f t="shared" si="0"/>
        <v>124929</v>
      </c>
      <c r="H13" s="139"/>
    </row>
    <row r="14" spans="1:8" s="25" customFormat="1" ht="28.5" customHeight="1">
      <c r="A14" s="87"/>
      <c r="B14" s="94"/>
      <c r="C14" s="160" t="s">
        <v>62</v>
      </c>
      <c r="D14" s="161"/>
      <c r="E14" s="85">
        <f t="shared" si="1"/>
        <v>640091</v>
      </c>
      <c r="F14" s="85">
        <f t="shared" si="1"/>
        <v>765020</v>
      </c>
      <c r="G14" s="86">
        <f t="shared" si="0"/>
        <v>124929</v>
      </c>
      <c r="H14" s="139"/>
    </row>
    <row r="15" spans="1:8" s="25" customFormat="1" ht="39.75" customHeight="1" thickBot="1">
      <c r="A15" s="95"/>
      <c r="B15" s="96"/>
      <c r="C15" s="97"/>
      <c r="D15" s="98" t="s">
        <v>120</v>
      </c>
      <c r="E15" s="99">
        <v>640091</v>
      </c>
      <c r="F15" s="99">
        <v>765020</v>
      </c>
      <c r="G15" s="100">
        <f t="shared" si="0"/>
        <v>124929</v>
      </c>
      <c r="H15" s="141" t="s">
        <v>146</v>
      </c>
    </row>
    <row r="16" spans="1:8" s="25" customFormat="1" ht="39" customHeight="1" thickBot="1" thickTop="1">
      <c r="A16" s="158" t="s">
        <v>121</v>
      </c>
      <c r="B16" s="159"/>
      <c r="C16" s="159"/>
      <c r="D16" s="159"/>
      <c r="E16" s="142">
        <f>E5+E12</f>
        <v>795020</v>
      </c>
      <c r="F16" s="142">
        <f>SUM(F5,F12)</f>
        <v>811003</v>
      </c>
      <c r="G16" s="142">
        <f t="shared" si="0"/>
        <v>15983</v>
      </c>
      <c r="H16" s="143"/>
    </row>
    <row r="17" ht="19.5" customHeight="1"/>
  </sheetData>
  <mergeCells count="12">
    <mergeCell ref="G3:G4"/>
    <mergeCell ref="H3:H4"/>
    <mergeCell ref="E3:E4"/>
    <mergeCell ref="F3:F4"/>
    <mergeCell ref="A16:D16"/>
    <mergeCell ref="C7:D7"/>
    <mergeCell ref="A5:D5"/>
    <mergeCell ref="A3:D3"/>
    <mergeCell ref="A12:D12"/>
    <mergeCell ref="B13:D13"/>
    <mergeCell ref="C14:D14"/>
    <mergeCell ref="B6:D6"/>
  </mergeCells>
  <printOptions/>
  <pageMargins left="0.67" right="0.69" top="0.89" bottom="0.92" header="0.5" footer="0.5"/>
  <pageSetup firstPageNumber="57" useFirstPageNumber="1" horizontalDpi="600" verticalDpi="600" orientation="landscape" paperSize="9" scale="90" r:id="rId3"/>
  <headerFooter alignWithMargins="0">
    <oddFooter>&amp;C - &amp;P 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7"/>
  <sheetViews>
    <sheetView showGridLines="0" view="pageBreakPreview" zoomScale="90" zoomScaleNormal="75" zoomScaleSheetLayoutView="90" workbookViewId="0" topLeftCell="A1">
      <selection activeCell="I16" sqref="I16:Q16"/>
    </sheetView>
  </sheetViews>
  <sheetFormatPr defaultColWidth="8.88671875" defaultRowHeight="13.5"/>
  <cols>
    <col min="1" max="2" width="3.77734375" style="33" customWidth="1"/>
    <col min="3" max="4" width="4.3359375" style="33" customWidth="1"/>
    <col min="5" max="6" width="3.3359375" style="33" customWidth="1"/>
    <col min="7" max="9" width="3.77734375" style="33" customWidth="1"/>
    <col min="10" max="11" width="3.3359375" style="33" customWidth="1"/>
    <col min="12" max="13" width="4.77734375" style="33" customWidth="1"/>
    <col min="14" max="15" width="5.3359375" style="33" customWidth="1"/>
    <col min="16" max="16" width="3.3359375" style="33" customWidth="1"/>
    <col min="17" max="17" width="6.77734375" style="33" customWidth="1"/>
    <col min="18" max="19" width="3.77734375" style="33" customWidth="1"/>
    <col min="20" max="20" width="0.23046875" style="33" customWidth="1"/>
    <col min="21" max="21" width="3.77734375" style="33" customWidth="1"/>
    <col min="22" max="22" width="7.3359375" style="33" customWidth="1"/>
    <col min="23" max="23" width="4.3359375" style="33" customWidth="1"/>
    <col min="24" max="25" width="3.77734375" style="33" customWidth="1"/>
    <col min="26" max="26" width="7.10546875" style="33" customWidth="1"/>
    <col min="27" max="29" width="3.77734375" style="33" customWidth="1"/>
    <col min="30" max="30" width="6.5546875" style="33" customWidth="1"/>
    <col min="31" max="36" width="3.77734375" style="33" customWidth="1"/>
    <col min="37" max="16384" width="8.88671875" style="33" customWidth="1"/>
  </cols>
  <sheetData>
    <row r="1" spans="1:10" ht="19.5">
      <c r="A1" s="194" t="s">
        <v>98</v>
      </c>
      <c r="B1" s="194"/>
      <c r="C1" s="194"/>
      <c r="D1" s="194"/>
      <c r="E1" s="194"/>
      <c r="F1" s="194"/>
      <c r="G1" s="194"/>
      <c r="H1" s="194"/>
      <c r="I1" s="15"/>
      <c r="J1" s="15"/>
    </row>
    <row r="2" spans="1:30" ht="15" thickBot="1">
      <c r="A2" s="195" t="s">
        <v>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57" customHeight="1" thickBot="1">
      <c r="A3" s="52" t="s">
        <v>1</v>
      </c>
      <c r="B3" s="53" t="s">
        <v>2</v>
      </c>
      <c r="C3" s="53" t="s">
        <v>3</v>
      </c>
      <c r="D3" s="53" t="s">
        <v>4</v>
      </c>
      <c r="E3" s="54" t="s">
        <v>5</v>
      </c>
      <c r="F3" s="202" t="s">
        <v>6</v>
      </c>
      <c r="G3" s="203"/>
      <c r="H3" s="204"/>
      <c r="I3" s="203" t="s">
        <v>17</v>
      </c>
      <c r="J3" s="203"/>
      <c r="K3" s="203"/>
      <c r="L3" s="203"/>
      <c r="M3" s="203"/>
      <c r="N3" s="203"/>
      <c r="O3" s="203"/>
      <c r="P3" s="203"/>
      <c r="Q3" s="204"/>
      <c r="R3" s="202" t="s">
        <v>18</v>
      </c>
      <c r="S3" s="203"/>
      <c r="T3" s="203"/>
      <c r="U3" s="203"/>
      <c r="V3" s="204"/>
      <c r="W3" s="202" t="s">
        <v>82</v>
      </c>
      <c r="X3" s="203"/>
      <c r="Y3" s="203"/>
      <c r="Z3" s="204"/>
      <c r="AA3" s="202" t="s">
        <v>19</v>
      </c>
      <c r="AB3" s="203"/>
      <c r="AC3" s="203"/>
      <c r="AD3" s="208"/>
    </row>
    <row r="4" spans="1:30" ht="24.75" customHeight="1" thickTop="1">
      <c r="A4" s="205" t="s">
        <v>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  <c r="R4" s="199">
        <f>R5</f>
        <v>795020</v>
      </c>
      <c r="S4" s="200"/>
      <c r="T4" s="200"/>
      <c r="U4" s="200"/>
      <c r="V4" s="201"/>
      <c r="W4" s="199">
        <f>W5</f>
        <v>811003</v>
      </c>
      <c r="X4" s="200"/>
      <c r="Y4" s="200"/>
      <c r="Z4" s="201"/>
      <c r="AA4" s="196">
        <f aca="true" t="shared" si="0" ref="AA4:AA17">SUM(W4-R4)</f>
        <v>15983</v>
      </c>
      <c r="AB4" s="197"/>
      <c r="AC4" s="197"/>
      <c r="AD4" s="198"/>
    </row>
    <row r="5" spans="1:30" ht="24.75" customHeight="1">
      <c r="A5" s="34"/>
      <c r="B5" s="209" t="s">
        <v>8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182">
        <f>R6+R12</f>
        <v>795020</v>
      </c>
      <c r="S5" s="183"/>
      <c r="T5" s="183"/>
      <c r="U5" s="183"/>
      <c r="V5" s="184"/>
      <c r="W5" s="182">
        <f>W6+W12</f>
        <v>811003</v>
      </c>
      <c r="X5" s="183"/>
      <c r="Y5" s="183"/>
      <c r="Z5" s="184"/>
      <c r="AA5" s="179">
        <f t="shared" si="0"/>
        <v>15983</v>
      </c>
      <c r="AB5" s="180"/>
      <c r="AC5" s="180"/>
      <c r="AD5" s="181"/>
    </row>
    <row r="6" spans="1:30" ht="24.75" customHeight="1">
      <c r="A6" s="35"/>
      <c r="B6" s="36"/>
      <c r="C6" s="209" t="s">
        <v>9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1"/>
      <c r="R6" s="182">
        <f>R7</f>
        <v>30000</v>
      </c>
      <c r="S6" s="183"/>
      <c r="T6" s="183"/>
      <c r="U6" s="183"/>
      <c r="V6" s="184"/>
      <c r="W6" s="182">
        <f>W7</f>
        <v>250000</v>
      </c>
      <c r="X6" s="183"/>
      <c r="Y6" s="183"/>
      <c r="Z6" s="184"/>
      <c r="AA6" s="179">
        <f t="shared" si="0"/>
        <v>220000</v>
      </c>
      <c r="AB6" s="180"/>
      <c r="AC6" s="180"/>
      <c r="AD6" s="181"/>
    </row>
    <row r="7" spans="1:30" ht="24.75" customHeight="1">
      <c r="A7" s="35"/>
      <c r="B7" s="37"/>
      <c r="C7" s="36"/>
      <c r="D7" s="209" t="s">
        <v>10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1"/>
      <c r="R7" s="182">
        <f>R8</f>
        <v>30000</v>
      </c>
      <c r="S7" s="183"/>
      <c r="T7" s="183"/>
      <c r="U7" s="183"/>
      <c r="V7" s="184"/>
      <c r="W7" s="182">
        <f>W8</f>
        <v>250000</v>
      </c>
      <c r="X7" s="183"/>
      <c r="Y7" s="183"/>
      <c r="Z7" s="184"/>
      <c r="AA7" s="179">
        <f t="shared" si="0"/>
        <v>220000</v>
      </c>
      <c r="AB7" s="180"/>
      <c r="AC7" s="180"/>
      <c r="AD7" s="181"/>
    </row>
    <row r="8" spans="1:30" ht="24.75" customHeight="1">
      <c r="A8" s="35"/>
      <c r="B8" s="37"/>
      <c r="C8" s="37"/>
      <c r="D8" s="37"/>
      <c r="E8" s="209" t="s">
        <v>0</v>
      </c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1"/>
      <c r="R8" s="182">
        <f>R9</f>
        <v>30000</v>
      </c>
      <c r="S8" s="183"/>
      <c r="T8" s="183"/>
      <c r="U8" s="183"/>
      <c r="V8" s="184"/>
      <c r="W8" s="182">
        <f>W9</f>
        <v>250000</v>
      </c>
      <c r="X8" s="183"/>
      <c r="Y8" s="183"/>
      <c r="Z8" s="184"/>
      <c r="AA8" s="179">
        <f t="shared" si="0"/>
        <v>220000</v>
      </c>
      <c r="AB8" s="180"/>
      <c r="AC8" s="180"/>
      <c r="AD8" s="181"/>
    </row>
    <row r="9" spans="1:30" ht="24.75" customHeight="1">
      <c r="A9" s="35"/>
      <c r="B9" s="37"/>
      <c r="C9" s="37"/>
      <c r="D9" s="37"/>
      <c r="E9" s="38"/>
      <c r="F9" s="209" t="s">
        <v>11</v>
      </c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1"/>
      <c r="R9" s="182">
        <f>R10</f>
        <v>30000</v>
      </c>
      <c r="S9" s="183"/>
      <c r="T9" s="183"/>
      <c r="U9" s="183"/>
      <c r="V9" s="184"/>
      <c r="W9" s="182">
        <f>W10</f>
        <v>250000</v>
      </c>
      <c r="X9" s="183"/>
      <c r="Y9" s="183"/>
      <c r="Z9" s="184"/>
      <c r="AA9" s="179">
        <f t="shared" si="0"/>
        <v>220000</v>
      </c>
      <c r="AB9" s="180"/>
      <c r="AC9" s="180"/>
      <c r="AD9" s="181"/>
    </row>
    <row r="10" spans="1:30" ht="24.75" customHeight="1">
      <c r="A10" s="35"/>
      <c r="B10" s="37"/>
      <c r="C10" s="37"/>
      <c r="D10" s="37"/>
      <c r="E10" s="39"/>
      <c r="F10" s="209" t="s">
        <v>12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1"/>
      <c r="R10" s="182">
        <f>R11</f>
        <v>30000</v>
      </c>
      <c r="S10" s="183"/>
      <c r="T10" s="183"/>
      <c r="U10" s="183"/>
      <c r="V10" s="184"/>
      <c r="W10" s="182">
        <f>W11</f>
        <v>250000</v>
      </c>
      <c r="X10" s="183"/>
      <c r="Y10" s="183"/>
      <c r="Z10" s="184"/>
      <c r="AA10" s="179">
        <f t="shared" si="0"/>
        <v>220000</v>
      </c>
      <c r="AB10" s="180"/>
      <c r="AC10" s="180"/>
      <c r="AD10" s="181"/>
    </row>
    <row r="11" spans="1:30" ht="37.5" customHeight="1">
      <c r="A11" s="35"/>
      <c r="B11" s="37"/>
      <c r="C11" s="58"/>
      <c r="D11" s="59"/>
      <c r="E11" s="60"/>
      <c r="F11" s="230"/>
      <c r="G11" s="231"/>
      <c r="H11" s="232"/>
      <c r="I11" s="227" t="s">
        <v>104</v>
      </c>
      <c r="J11" s="228"/>
      <c r="K11" s="228"/>
      <c r="L11" s="228"/>
      <c r="M11" s="228"/>
      <c r="N11" s="228"/>
      <c r="O11" s="228"/>
      <c r="P11" s="228"/>
      <c r="Q11" s="229"/>
      <c r="R11" s="182">
        <v>30000</v>
      </c>
      <c r="S11" s="183"/>
      <c r="T11" s="183"/>
      <c r="U11" s="183"/>
      <c r="V11" s="184"/>
      <c r="W11" s="182">
        <v>250000</v>
      </c>
      <c r="X11" s="183"/>
      <c r="Y11" s="183"/>
      <c r="Z11" s="184"/>
      <c r="AA11" s="179">
        <f t="shared" si="0"/>
        <v>220000</v>
      </c>
      <c r="AB11" s="180"/>
      <c r="AC11" s="180"/>
      <c r="AD11" s="181"/>
    </row>
    <row r="12" spans="1:30" ht="24.75" customHeight="1">
      <c r="A12" s="35"/>
      <c r="B12" s="37"/>
      <c r="C12" s="227" t="s">
        <v>13</v>
      </c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9"/>
      <c r="R12" s="182">
        <f>R13</f>
        <v>765020</v>
      </c>
      <c r="S12" s="183"/>
      <c r="T12" s="183"/>
      <c r="U12" s="183"/>
      <c r="V12" s="184"/>
      <c r="W12" s="182">
        <f>W13</f>
        <v>561003</v>
      </c>
      <c r="X12" s="183"/>
      <c r="Y12" s="183"/>
      <c r="Z12" s="184"/>
      <c r="AA12" s="179">
        <f t="shared" si="0"/>
        <v>-204017</v>
      </c>
      <c r="AB12" s="180"/>
      <c r="AC12" s="180"/>
      <c r="AD12" s="181"/>
    </row>
    <row r="13" spans="1:30" ht="24.75" customHeight="1">
      <c r="A13" s="35"/>
      <c r="B13" s="37"/>
      <c r="C13" s="59"/>
      <c r="D13" s="227" t="s">
        <v>14</v>
      </c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9"/>
      <c r="R13" s="182">
        <f>R14</f>
        <v>765020</v>
      </c>
      <c r="S13" s="183"/>
      <c r="T13" s="183"/>
      <c r="U13" s="183"/>
      <c r="V13" s="184"/>
      <c r="W13" s="182">
        <f>W14</f>
        <v>561003</v>
      </c>
      <c r="X13" s="183"/>
      <c r="Y13" s="183"/>
      <c r="Z13" s="184"/>
      <c r="AA13" s="179">
        <f t="shared" si="0"/>
        <v>-204017</v>
      </c>
      <c r="AB13" s="180"/>
      <c r="AC13" s="180"/>
      <c r="AD13" s="181"/>
    </row>
    <row r="14" spans="1:30" ht="24.75" customHeight="1">
      <c r="A14" s="35"/>
      <c r="B14" s="37"/>
      <c r="C14" s="59"/>
      <c r="D14" s="59"/>
      <c r="E14" s="215" t="s">
        <v>105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182">
        <f>R15</f>
        <v>765020</v>
      </c>
      <c r="S14" s="183"/>
      <c r="T14" s="183"/>
      <c r="U14" s="183"/>
      <c r="V14" s="184"/>
      <c r="W14" s="182">
        <f>W15</f>
        <v>561003</v>
      </c>
      <c r="X14" s="183"/>
      <c r="Y14" s="183"/>
      <c r="Z14" s="184"/>
      <c r="AA14" s="179">
        <f t="shared" si="0"/>
        <v>-204017</v>
      </c>
      <c r="AB14" s="180"/>
      <c r="AC14" s="180"/>
      <c r="AD14" s="181"/>
    </row>
    <row r="15" spans="1:30" ht="24.75" customHeight="1">
      <c r="A15" s="35"/>
      <c r="B15" s="37"/>
      <c r="C15" s="59"/>
      <c r="D15" s="59"/>
      <c r="E15" s="61"/>
      <c r="F15" s="218" t="s">
        <v>15</v>
      </c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20"/>
      <c r="R15" s="182">
        <f>R16</f>
        <v>765020</v>
      </c>
      <c r="S15" s="183"/>
      <c r="T15" s="183"/>
      <c r="U15" s="183"/>
      <c r="V15" s="184"/>
      <c r="W15" s="182">
        <f>W16</f>
        <v>561003</v>
      </c>
      <c r="X15" s="183"/>
      <c r="Y15" s="183"/>
      <c r="Z15" s="184"/>
      <c r="AA15" s="179">
        <f t="shared" si="0"/>
        <v>-204017</v>
      </c>
      <c r="AB15" s="180"/>
      <c r="AC15" s="180"/>
      <c r="AD15" s="181"/>
    </row>
    <row r="16" spans="1:30" ht="39.75" customHeight="1" thickBot="1">
      <c r="A16" s="55"/>
      <c r="B16" s="56"/>
      <c r="C16" s="62"/>
      <c r="D16" s="62"/>
      <c r="E16" s="63"/>
      <c r="F16" s="224"/>
      <c r="G16" s="225"/>
      <c r="H16" s="226"/>
      <c r="I16" s="221" t="s">
        <v>145</v>
      </c>
      <c r="J16" s="222"/>
      <c r="K16" s="222"/>
      <c r="L16" s="222"/>
      <c r="M16" s="222"/>
      <c r="N16" s="222"/>
      <c r="O16" s="222"/>
      <c r="P16" s="222"/>
      <c r="Q16" s="223"/>
      <c r="R16" s="185">
        <v>765020</v>
      </c>
      <c r="S16" s="186"/>
      <c r="T16" s="186"/>
      <c r="U16" s="186"/>
      <c r="V16" s="187"/>
      <c r="W16" s="185">
        <v>561003</v>
      </c>
      <c r="X16" s="186"/>
      <c r="Y16" s="186"/>
      <c r="Z16" s="187"/>
      <c r="AA16" s="191">
        <f t="shared" si="0"/>
        <v>-204017</v>
      </c>
      <c r="AB16" s="192"/>
      <c r="AC16" s="192"/>
      <c r="AD16" s="193"/>
    </row>
    <row r="17" spans="1:30" ht="46.5" customHeight="1" thickBot="1" thickTop="1">
      <c r="A17" s="212" t="s">
        <v>16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4"/>
      <c r="R17" s="176">
        <f>SUM(R4)</f>
        <v>795020</v>
      </c>
      <c r="S17" s="177"/>
      <c r="T17" s="177"/>
      <c r="U17" s="177"/>
      <c r="V17" s="178"/>
      <c r="W17" s="176">
        <f>SUM(W4)</f>
        <v>811003</v>
      </c>
      <c r="X17" s="177"/>
      <c r="Y17" s="177"/>
      <c r="Z17" s="178"/>
      <c r="AA17" s="188">
        <f t="shared" si="0"/>
        <v>15983</v>
      </c>
      <c r="AB17" s="189"/>
      <c r="AC17" s="189"/>
      <c r="AD17" s="190"/>
    </row>
  </sheetData>
  <mergeCells count="65">
    <mergeCell ref="R9:V9"/>
    <mergeCell ref="R10:V10"/>
    <mergeCell ref="R7:V7"/>
    <mergeCell ref="R6:V6"/>
    <mergeCell ref="C12:Q12"/>
    <mergeCell ref="D13:Q13"/>
    <mergeCell ref="I11:Q11"/>
    <mergeCell ref="F11:H11"/>
    <mergeCell ref="A17:Q17"/>
    <mergeCell ref="R13:V13"/>
    <mergeCell ref="R14:V14"/>
    <mergeCell ref="R17:V17"/>
    <mergeCell ref="E14:Q14"/>
    <mergeCell ref="F15:Q15"/>
    <mergeCell ref="I16:Q16"/>
    <mergeCell ref="F16:H16"/>
    <mergeCell ref="B5:Q5"/>
    <mergeCell ref="C6:Q6"/>
    <mergeCell ref="F9:Q9"/>
    <mergeCell ref="F10:Q10"/>
    <mergeCell ref="D7:Q7"/>
    <mergeCell ref="E8:Q8"/>
    <mergeCell ref="F3:H3"/>
    <mergeCell ref="I3:Q3"/>
    <mergeCell ref="A4:Q4"/>
    <mergeCell ref="AA3:AD3"/>
    <mergeCell ref="W3:Z3"/>
    <mergeCell ref="R3:V3"/>
    <mergeCell ref="A1:H1"/>
    <mergeCell ref="A2:AD2"/>
    <mergeCell ref="R8:V8"/>
    <mergeCell ref="AA6:AD6"/>
    <mergeCell ref="AA5:AD5"/>
    <mergeCell ref="AA4:AD4"/>
    <mergeCell ref="AA7:AD7"/>
    <mergeCell ref="R4:V4"/>
    <mergeCell ref="R5:V5"/>
    <mergeCell ref="W4:Z4"/>
    <mergeCell ref="R11:V11"/>
    <mergeCell ref="R12:V12"/>
    <mergeCell ref="R15:V15"/>
    <mergeCell ref="R16:V16"/>
    <mergeCell ref="W5:Z5"/>
    <mergeCell ref="W6:Z6"/>
    <mergeCell ref="W7:Z7"/>
    <mergeCell ref="W8:Z8"/>
    <mergeCell ref="AA8:AD8"/>
    <mergeCell ref="AA17:AD17"/>
    <mergeCell ref="AA16:AD16"/>
    <mergeCell ref="W12:Z12"/>
    <mergeCell ref="W13:Z13"/>
    <mergeCell ref="W14:Z14"/>
    <mergeCell ref="W15:Z15"/>
    <mergeCell ref="AA15:AD15"/>
    <mergeCell ref="AA14:AD14"/>
    <mergeCell ref="AA13:AD13"/>
    <mergeCell ref="W17:Z17"/>
    <mergeCell ref="AA11:AD11"/>
    <mergeCell ref="AA10:AD10"/>
    <mergeCell ref="AA9:AD9"/>
    <mergeCell ref="AA12:AD12"/>
    <mergeCell ref="W9:Z9"/>
    <mergeCell ref="W10:Z10"/>
    <mergeCell ref="W11:Z11"/>
    <mergeCell ref="W16:Z16"/>
  </mergeCells>
  <printOptions/>
  <pageMargins left="0.75" right="0.75" top="1" bottom="1" header="0.5" footer="0.5"/>
  <pageSetup firstPageNumber="58" useFirstPageNumber="1" horizontalDpi="600" verticalDpi="600" orientation="landscape" paperSize="9" scale="90" r:id="rId1"/>
  <headerFooter alignWithMargins="0">
    <oddFooter>&amp;C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90" zoomScaleNormal="75" zoomScaleSheetLayoutView="90" workbookViewId="0" topLeftCell="A1">
      <selection activeCell="B10" sqref="B10"/>
    </sheetView>
  </sheetViews>
  <sheetFormatPr defaultColWidth="8.88671875" defaultRowHeight="13.5"/>
  <cols>
    <col min="1" max="1" width="7.88671875" style="40" customWidth="1"/>
    <col min="2" max="2" width="10.6640625" style="40" customWidth="1"/>
    <col min="3" max="3" width="7.21484375" style="40" customWidth="1"/>
    <col min="4" max="4" width="6.6640625" style="40" customWidth="1"/>
    <col min="5" max="5" width="6.5546875" style="40" customWidth="1"/>
    <col min="6" max="6" width="8.99609375" style="40" customWidth="1"/>
    <col min="7" max="7" width="6.77734375" style="40" customWidth="1"/>
    <col min="8" max="8" width="10.6640625" style="40" customWidth="1"/>
    <col min="9" max="9" width="9.99609375" style="40" customWidth="1"/>
    <col min="10" max="10" width="9.3359375" style="40" customWidth="1"/>
    <col min="11" max="11" width="10.4453125" style="40" customWidth="1"/>
    <col min="12" max="12" width="6.6640625" style="40" customWidth="1"/>
    <col min="13" max="13" width="8.21484375" style="40" customWidth="1"/>
    <col min="14" max="14" width="6.77734375" style="40" customWidth="1"/>
    <col min="15" max="15" width="12.10546875" style="40" customWidth="1"/>
    <col min="16" max="16384" width="8.88671875" style="40" customWidth="1"/>
  </cols>
  <sheetData>
    <row r="1" spans="1:8" ht="21.75">
      <c r="A1" s="150" t="s">
        <v>66</v>
      </c>
      <c r="B1" s="150"/>
      <c r="C1" s="150"/>
      <c r="D1" s="150"/>
      <c r="E1" s="150"/>
      <c r="F1" s="150"/>
      <c r="G1" s="150"/>
      <c r="H1" s="150"/>
    </row>
    <row r="2" ht="19.5" customHeight="1" thickBot="1">
      <c r="O2" s="49" t="s">
        <v>67</v>
      </c>
    </row>
    <row r="3" spans="1:15" ht="40.5" customHeight="1">
      <c r="A3" s="234" t="s">
        <v>33</v>
      </c>
      <c r="B3" s="168" t="s">
        <v>75</v>
      </c>
      <c r="C3" s="233"/>
      <c r="D3" s="233"/>
      <c r="E3" s="233"/>
      <c r="F3" s="233"/>
      <c r="G3" s="233"/>
      <c r="H3" s="233"/>
      <c r="I3" s="168" t="s">
        <v>76</v>
      </c>
      <c r="J3" s="168"/>
      <c r="K3" s="168"/>
      <c r="L3" s="168"/>
      <c r="M3" s="168"/>
      <c r="N3" s="168"/>
      <c r="O3" s="170" t="s">
        <v>74</v>
      </c>
    </row>
    <row r="4" spans="1:15" ht="51.75" customHeight="1" thickBot="1">
      <c r="A4" s="235"/>
      <c r="B4" s="101" t="s">
        <v>26</v>
      </c>
      <c r="C4" s="101" t="s">
        <v>22</v>
      </c>
      <c r="D4" s="101" t="s">
        <v>73</v>
      </c>
      <c r="E4" s="101" t="s">
        <v>23</v>
      </c>
      <c r="F4" s="101" t="s">
        <v>32</v>
      </c>
      <c r="G4" s="101" t="s">
        <v>24</v>
      </c>
      <c r="H4" s="101" t="s">
        <v>25</v>
      </c>
      <c r="I4" s="101" t="s">
        <v>64</v>
      </c>
      <c r="J4" s="101" t="s">
        <v>27</v>
      </c>
      <c r="K4" s="101" t="s">
        <v>28</v>
      </c>
      <c r="L4" s="101" t="s">
        <v>29</v>
      </c>
      <c r="M4" s="101" t="s">
        <v>30</v>
      </c>
      <c r="N4" s="101" t="s">
        <v>25</v>
      </c>
      <c r="O4" s="236"/>
    </row>
    <row r="5" spans="1:15" s="47" customFormat="1" ht="39.75" customHeight="1" thickTop="1">
      <c r="A5" s="102" t="s">
        <v>122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5" s="47" customFormat="1" ht="39.75" customHeight="1">
      <c r="A6" s="105">
        <v>2004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1:15" s="47" customFormat="1" ht="39.75" customHeight="1">
      <c r="A7" s="105">
        <v>2005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1:15" s="47" customFormat="1" ht="39.75" customHeight="1">
      <c r="A8" s="105">
        <v>2006</v>
      </c>
      <c r="B8" s="106">
        <f>SUM(C8:H8)</f>
        <v>252122</v>
      </c>
      <c r="C8" s="106"/>
      <c r="D8" s="106"/>
      <c r="E8" s="106"/>
      <c r="F8" s="106">
        <v>1840</v>
      </c>
      <c r="G8" s="106"/>
      <c r="H8" s="106">
        <v>250282</v>
      </c>
      <c r="I8" s="106">
        <f aca="true" t="shared" si="0" ref="I8:I13">SUM(J8:N8)</f>
        <v>40000</v>
      </c>
      <c r="J8" s="106"/>
      <c r="K8" s="108">
        <v>40000</v>
      </c>
      <c r="L8" s="106"/>
      <c r="M8" s="106"/>
      <c r="N8" s="106"/>
      <c r="O8" s="107">
        <f aca="true" t="shared" si="1" ref="O8:O13">B8-I8</f>
        <v>212122</v>
      </c>
    </row>
    <row r="9" spans="1:15" s="47" customFormat="1" ht="39.75" customHeight="1">
      <c r="A9" s="105">
        <v>2007</v>
      </c>
      <c r="B9" s="106">
        <f>SUM(C9:H9)</f>
        <v>209139</v>
      </c>
      <c r="C9" s="106"/>
      <c r="D9" s="106"/>
      <c r="E9" s="106"/>
      <c r="F9" s="106">
        <v>9139</v>
      </c>
      <c r="G9" s="106"/>
      <c r="H9" s="106">
        <v>200000</v>
      </c>
      <c r="I9" s="106">
        <f t="shared" si="0"/>
        <v>0</v>
      </c>
      <c r="J9" s="106"/>
      <c r="K9" s="106"/>
      <c r="L9" s="106"/>
      <c r="M9" s="106"/>
      <c r="N9" s="106"/>
      <c r="O9" s="107">
        <f t="shared" si="1"/>
        <v>209139</v>
      </c>
    </row>
    <row r="10" spans="1:15" s="47" customFormat="1" ht="39.75" customHeight="1">
      <c r="A10" s="105">
        <v>2008</v>
      </c>
      <c r="B10" s="106">
        <f>SUM(C10:H10)</f>
        <v>218830</v>
      </c>
      <c r="C10" s="106"/>
      <c r="D10" s="106"/>
      <c r="E10" s="106"/>
      <c r="F10" s="106">
        <v>17480</v>
      </c>
      <c r="G10" s="106"/>
      <c r="H10" s="106">
        <v>201350</v>
      </c>
      <c r="I10" s="106">
        <f t="shared" si="0"/>
        <v>0</v>
      </c>
      <c r="J10" s="106"/>
      <c r="K10" s="106"/>
      <c r="L10" s="106"/>
      <c r="M10" s="106"/>
      <c r="N10" s="106"/>
      <c r="O10" s="107">
        <f t="shared" si="1"/>
        <v>218830</v>
      </c>
    </row>
    <row r="11" spans="1:15" s="47" customFormat="1" ht="39.75" customHeight="1">
      <c r="A11" s="105">
        <v>2009</v>
      </c>
      <c r="B11" s="106">
        <f>SUM(C11:H11)</f>
        <v>154929</v>
      </c>
      <c r="C11" s="106"/>
      <c r="D11" s="106"/>
      <c r="E11" s="106"/>
      <c r="F11" s="106">
        <v>28525</v>
      </c>
      <c r="G11" s="106"/>
      <c r="H11" s="106">
        <v>126404</v>
      </c>
      <c r="I11" s="106">
        <f t="shared" si="0"/>
        <v>30000</v>
      </c>
      <c r="J11" s="106"/>
      <c r="K11" s="106">
        <v>30000</v>
      </c>
      <c r="L11" s="106"/>
      <c r="M11" s="106"/>
      <c r="N11" s="106"/>
      <c r="O11" s="107">
        <f t="shared" si="1"/>
        <v>124929</v>
      </c>
    </row>
    <row r="12" spans="1:15" s="47" customFormat="1" ht="39.75" customHeight="1" thickBot="1">
      <c r="A12" s="109">
        <v>2010</v>
      </c>
      <c r="B12" s="110">
        <f>SUM(C12:H12)</f>
        <v>45983</v>
      </c>
      <c r="C12" s="110"/>
      <c r="D12" s="110"/>
      <c r="E12" s="110"/>
      <c r="F12" s="110">
        <v>25389</v>
      </c>
      <c r="G12" s="110"/>
      <c r="H12" s="110">
        <v>20594</v>
      </c>
      <c r="I12" s="110">
        <f t="shared" si="0"/>
        <v>250000</v>
      </c>
      <c r="J12" s="110"/>
      <c r="K12" s="110">
        <v>250000</v>
      </c>
      <c r="L12" s="110"/>
      <c r="M12" s="110"/>
      <c r="N12" s="110"/>
      <c r="O12" s="111">
        <f>B12-I12</f>
        <v>-204017</v>
      </c>
    </row>
    <row r="13" spans="1:15" s="47" customFormat="1" ht="48.75" customHeight="1" thickBot="1" thickTop="1">
      <c r="A13" s="123" t="s">
        <v>65</v>
      </c>
      <c r="B13" s="124">
        <f>SUM(B5:B12)</f>
        <v>881003</v>
      </c>
      <c r="C13" s="124">
        <f>SUM(C5:C11)</f>
        <v>0</v>
      </c>
      <c r="D13" s="124">
        <f>SUM(D5:D11)</f>
        <v>0</v>
      </c>
      <c r="E13" s="124">
        <f>SUM(E5:E11)</f>
        <v>0</v>
      </c>
      <c r="F13" s="124">
        <f>SUM(F5:F12)</f>
        <v>82373</v>
      </c>
      <c r="G13" s="124">
        <f>SUM(G5:G11)</f>
        <v>0</v>
      </c>
      <c r="H13" s="124">
        <f>SUM(H5:H12)</f>
        <v>798630</v>
      </c>
      <c r="I13" s="124">
        <f t="shared" si="0"/>
        <v>320000</v>
      </c>
      <c r="J13" s="124">
        <f>SUM(J5:J12)</f>
        <v>0</v>
      </c>
      <c r="K13" s="124">
        <f>SUM(K5:K12)</f>
        <v>320000</v>
      </c>
      <c r="L13" s="124">
        <f>SUM(L5:L12)</f>
        <v>0</v>
      </c>
      <c r="M13" s="124">
        <f>SUM(M5:M12)</f>
        <v>0</v>
      </c>
      <c r="N13" s="124">
        <f>SUM(N5:N12)</f>
        <v>0</v>
      </c>
      <c r="O13" s="125">
        <f t="shared" si="1"/>
        <v>561003</v>
      </c>
    </row>
  </sheetData>
  <mergeCells count="5">
    <mergeCell ref="B3:H3"/>
    <mergeCell ref="A1:H1"/>
    <mergeCell ref="A3:A4"/>
    <mergeCell ref="O3:O4"/>
    <mergeCell ref="I3:N3"/>
  </mergeCells>
  <printOptions/>
  <pageMargins left="0.69" right="0.59" top="0.93" bottom="0.91" header="0.5" footer="0.5"/>
  <pageSetup firstPageNumber="59" useFirstPageNumber="1" horizontalDpi="600" verticalDpi="600" orientation="landscape" paperSize="9" scale="90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workbookViewId="0" topLeftCell="A1">
      <selection activeCell="B10" sqref="B10"/>
    </sheetView>
  </sheetViews>
  <sheetFormatPr defaultColWidth="8.88671875" defaultRowHeight="13.5"/>
  <cols>
    <col min="1" max="1" width="17.88671875" style="14" customWidth="1"/>
    <col min="2" max="2" width="16.6640625" style="14" customWidth="1"/>
    <col min="3" max="3" width="19.4453125" style="14" customWidth="1"/>
    <col min="4" max="4" width="18.4453125" style="14" customWidth="1"/>
    <col min="5" max="5" width="18.6640625" style="14" customWidth="1"/>
    <col min="6" max="6" width="17.5546875" style="14" customWidth="1"/>
    <col min="7" max="7" width="17.3359375" style="14" customWidth="1"/>
    <col min="8" max="16384" width="8.88671875" style="14" customWidth="1"/>
  </cols>
  <sheetData>
    <row r="1" spans="1:6" ht="21.75">
      <c r="A1" s="150" t="s">
        <v>68</v>
      </c>
      <c r="B1" s="150"/>
      <c r="C1" s="150"/>
      <c r="D1" s="150"/>
      <c r="E1" s="150"/>
      <c r="F1" s="150"/>
    </row>
    <row r="2" ht="15" customHeight="1" thickBot="1">
      <c r="G2" s="49" t="s">
        <v>140</v>
      </c>
    </row>
    <row r="3" spans="1:7" ht="36" customHeight="1">
      <c r="A3" s="234" t="s">
        <v>123</v>
      </c>
      <c r="B3" s="172" t="s">
        <v>124</v>
      </c>
      <c r="C3" s="240" t="s">
        <v>125</v>
      </c>
      <c r="D3" s="241"/>
      <c r="E3" s="241"/>
      <c r="F3" s="242"/>
      <c r="G3" s="170" t="s">
        <v>126</v>
      </c>
    </row>
    <row r="4" spans="1:7" ht="44.25" customHeight="1" thickBot="1">
      <c r="A4" s="235"/>
      <c r="B4" s="173"/>
      <c r="C4" s="101" t="s">
        <v>127</v>
      </c>
      <c r="D4" s="101" t="s">
        <v>128</v>
      </c>
      <c r="E4" s="101" t="s">
        <v>129</v>
      </c>
      <c r="F4" s="101" t="s">
        <v>130</v>
      </c>
      <c r="G4" s="236"/>
    </row>
    <row r="5" spans="1:7" s="26" customFormat="1" ht="54" customHeight="1" thickTop="1">
      <c r="A5" s="126" t="s">
        <v>21</v>
      </c>
      <c r="B5" s="127"/>
      <c r="C5" s="128">
        <f>SUM(C6,C11)</f>
        <v>640091</v>
      </c>
      <c r="D5" s="128">
        <f>SUM(D6,D11)</f>
        <v>765020</v>
      </c>
      <c r="E5" s="128">
        <f>SUM(E6,E11)</f>
        <v>561003</v>
      </c>
      <c r="F5" s="129">
        <f>E5-D5</f>
        <v>-204017</v>
      </c>
      <c r="G5" s="130"/>
    </row>
    <row r="6" spans="1:7" s="26" customFormat="1" ht="31.5" customHeight="1">
      <c r="A6" s="237" t="s">
        <v>131</v>
      </c>
      <c r="B6" s="72" t="s">
        <v>132</v>
      </c>
      <c r="C6" s="115">
        <f>SUM(C7:C10)</f>
        <v>640091</v>
      </c>
      <c r="D6" s="115">
        <f>SUM(D7:D10)</f>
        <v>765020</v>
      </c>
      <c r="E6" s="115">
        <f>SUM(E7:E10)</f>
        <v>561003</v>
      </c>
      <c r="F6" s="112">
        <f>E6-D6</f>
        <v>-204017</v>
      </c>
      <c r="G6" s="107"/>
    </row>
    <row r="7" spans="1:7" s="26" customFormat="1" ht="31.5" customHeight="1">
      <c r="A7" s="238"/>
      <c r="B7" s="72" t="s">
        <v>133</v>
      </c>
      <c r="C7" s="115">
        <v>640091</v>
      </c>
      <c r="D7" s="115">
        <v>765020</v>
      </c>
      <c r="E7" s="115">
        <v>561003</v>
      </c>
      <c r="F7" s="112">
        <f>E7-D7</f>
        <v>-204017</v>
      </c>
      <c r="G7" s="107"/>
    </row>
    <row r="8" spans="1:7" s="26" customFormat="1" ht="31.5" customHeight="1">
      <c r="A8" s="238"/>
      <c r="B8" s="106"/>
      <c r="C8" s="115"/>
      <c r="D8" s="115"/>
      <c r="E8" s="115"/>
      <c r="F8" s="106"/>
      <c r="G8" s="107"/>
    </row>
    <row r="9" spans="1:7" s="26" customFormat="1" ht="31.5" customHeight="1">
      <c r="A9" s="238"/>
      <c r="B9" s="106"/>
      <c r="C9" s="115"/>
      <c r="D9" s="115"/>
      <c r="E9" s="115"/>
      <c r="F9" s="106"/>
      <c r="G9" s="107"/>
    </row>
    <row r="10" spans="1:7" s="26" customFormat="1" ht="31.5" customHeight="1">
      <c r="A10" s="243"/>
      <c r="B10" s="106"/>
      <c r="C10" s="115"/>
      <c r="D10" s="115"/>
      <c r="E10" s="115"/>
      <c r="F10" s="106"/>
      <c r="G10" s="107"/>
    </row>
    <row r="11" spans="1:7" s="26" customFormat="1" ht="31.5" customHeight="1">
      <c r="A11" s="237" t="s">
        <v>134</v>
      </c>
      <c r="B11" s="72" t="s">
        <v>132</v>
      </c>
      <c r="C11" s="115"/>
      <c r="D11" s="115"/>
      <c r="E11" s="115"/>
      <c r="F11" s="106"/>
      <c r="G11" s="107"/>
    </row>
    <row r="12" spans="1:7" s="26" customFormat="1" ht="31.5" customHeight="1">
      <c r="A12" s="238"/>
      <c r="B12" s="106"/>
      <c r="C12" s="115"/>
      <c r="D12" s="115"/>
      <c r="E12" s="115"/>
      <c r="F12" s="106"/>
      <c r="G12" s="107"/>
    </row>
    <row r="13" spans="1:7" s="26" customFormat="1" ht="31.5" customHeight="1">
      <c r="A13" s="238"/>
      <c r="B13" s="106"/>
      <c r="C13" s="115"/>
      <c r="D13" s="115"/>
      <c r="E13" s="115"/>
      <c r="F13" s="106"/>
      <c r="G13" s="107"/>
    </row>
    <row r="14" spans="1:7" s="26" customFormat="1" ht="31.5" customHeight="1">
      <c r="A14" s="238"/>
      <c r="B14" s="106"/>
      <c r="C14" s="115"/>
      <c r="D14" s="115"/>
      <c r="E14" s="115"/>
      <c r="F14" s="106"/>
      <c r="G14" s="107"/>
    </row>
    <row r="15" spans="1:7" s="26" customFormat="1" ht="31.5" customHeight="1" thickBot="1">
      <c r="A15" s="239"/>
      <c r="B15" s="113"/>
      <c r="C15" s="116"/>
      <c r="D15" s="116"/>
      <c r="E15" s="116"/>
      <c r="F15" s="113"/>
      <c r="G15" s="114"/>
    </row>
  </sheetData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5" right="0.75" top="1" bottom="1" header="0.5" footer="0.5"/>
  <pageSetup firstPageNumber="60" useFirstPageNumber="1" horizontalDpi="600" verticalDpi="600" orientation="landscape" paperSize="9" scale="90" r:id="rId1"/>
  <headerFooter alignWithMargins="0">
    <oddFooter>&amp;C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34</v>
      </c>
      <c r="C1" s="2" t="b">
        <f>"XL4Poppy"</f>
        <v>0</v>
      </c>
    </row>
    <row r="2" ht="13.5" thickBot="1">
      <c r="A2" s="1" t="s">
        <v>35</v>
      </c>
    </row>
    <row r="3" spans="1:3" ht="13.5" thickBot="1">
      <c r="A3" s="3" t="s">
        <v>36</v>
      </c>
      <c r="C3" s="4" t="s">
        <v>37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38</v>
      </c>
      <c r="C7" s="5" t="b">
        <f>=</f>
        <v>0</v>
      </c>
    </row>
    <row r="8" spans="1:3" ht="12.75">
      <c r="A8" s="7" t="s">
        <v>39</v>
      </c>
      <c r="C8" s="5" t="b">
        <f>=</f>
        <v>0</v>
      </c>
    </row>
    <row r="9" spans="1:3" ht="12.75">
      <c r="A9" s="8" t="s">
        <v>40</v>
      </c>
      <c r="C9" s="5" t="b">
        <f>FALSE</f>
        <v>0</v>
      </c>
    </row>
    <row r="10" spans="1:3" ht="12.75">
      <c r="A10" s="7" t="s">
        <v>41</v>
      </c>
      <c r="C10" s="5" t="b">
        <f>A21</f>
        <v>0</v>
      </c>
    </row>
    <row r="11" spans="1:3" ht="13.5" thickBot="1">
      <c r="A11" s="9" t="s">
        <v>42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43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44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45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46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2009-10-21T06:43:47Z</cp:lastPrinted>
  <dcterms:created xsi:type="dcterms:W3CDTF">1999-10-30T05:59:07Z</dcterms:created>
  <dcterms:modified xsi:type="dcterms:W3CDTF">2010-01-20T01:21:27Z</dcterms:modified>
  <cp:category/>
  <cp:version/>
  <cp:contentType/>
  <cp:contentStatus/>
</cp:coreProperties>
</file>