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5521" windowWidth="11775" windowHeight="4635" tabRatio="748" activeTab="0"/>
  </bookViews>
  <sheets>
    <sheet name="표지" sheetId="1" r:id="rId1"/>
    <sheet name="1.운용총칙" sheetId="2" r:id="rId2"/>
    <sheet name="자금수지총괄" sheetId="3" r:id="rId3"/>
    <sheet name="수입계획" sheetId="4" r:id="rId4"/>
    <sheet name="지출계획" sheetId="5" r:id="rId5"/>
    <sheet name="3.연도별기금조성및집행현황" sheetId="6" r:id="rId6"/>
    <sheet name="4.예치금및예탁금명세서" sheetId="7" r:id="rId7"/>
    <sheet name="--------" sheetId="8" state="veryHidden" r:id="rId8"/>
  </sheets>
  <definedNames>
    <definedName name="_xlnm.Print_Area" localSheetId="1">'1.운용총칙'!$A$1:$G$27</definedName>
    <definedName name="_xlnm.Print_Area" localSheetId="3">'수입계획'!$A$1:$H$18</definedName>
    <definedName name="_xlnm.Print_Area" localSheetId="2">'자금수지총괄'!$A$1:$H$15</definedName>
    <definedName name="_xlnm.Print_Area" localSheetId="0">'표지'!$A$1:$N$13</definedName>
    <definedName name="_xlnm.Print_Titles" localSheetId="3">'수입계획'!$3:$4</definedName>
  </definedNames>
  <calcPr fullCalcOnLoad="1"/>
</workbook>
</file>

<file path=xl/sharedStrings.xml><?xml version="1.0" encoding="utf-8"?>
<sst xmlns="http://schemas.openxmlformats.org/spreadsheetml/2006/main" count="217" uniqueCount="194">
  <si>
    <t>(단위 : 천원)</t>
  </si>
  <si>
    <t>2006년도 새청사건립기금운용계획-051229.xls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</si>
  <si>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</si>
  <si>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</si>
  <si>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</si>
  <si>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</si>
  <si>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</si>
  <si>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</si>
  <si>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</si>
  <si>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</si>
  <si>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</si>
  <si>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</si>
  <si>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</si>
  <si>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</si>
  <si>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수  입</t>
  </si>
  <si>
    <t>지  출</t>
  </si>
  <si>
    <t>증감(B)</t>
  </si>
  <si>
    <t xml:space="preserve">    가. 기금설치개요</t>
  </si>
  <si>
    <t xml:space="preserve">    나. 기금운용의 기본방향</t>
  </si>
  <si>
    <t xml:space="preserve">    다. 기금조성 및 운용</t>
  </si>
  <si>
    <t xml:space="preserve">  가. 자금수지총괄</t>
  </si>
  <si>
    <t>과           목</t>
  </si>
  <si>
    <t>장</t>
  </si>
  <si>
    <t>관</t>
  </si>
  <si>
    <t>항</t>
  </si>
  <si>
    <t>목</t>
  </si>
  <si>
    <t>나. 수입계획</t>
  </si>
  <si>
    <t>200 세외수입</t>
  </si>
  <si>
    <t>210 경상적세외수입</t>
  </si>
  <si>
    <t>216 이자수입</t>
  </si>
  <si>
    <t>600 지방채및예치금회수</t>
  </si>
  <si>
    <t>630 예치금회수</t>
  </si>
  <si>
    <t>631 예치금회수</t>
  </si>
  <si>
    <t>220 임시적세외수입</t>
  </si>
  <si>
    <t>산출내역</t>
  </si>
  <si>
    <t>(단위 : 천원)</t>
  </si>
  <si>
    <t>4. 예치금 및 예탁금 명세</t>
  </si>
  <si>
    <t>201 일반운영비</t>
  </si>
  <si>
    <t>1. 운용총칙</t>
  </si>
  <si>
    <t>(1) 기금조성 현황</t>
  </si>
  <si>
    <t>비  고</t>
  </si>
  <si>
    <t>2. 자금운용계획</t>
  </si>
  <si>
    <t xml:space="preserve">    01 사무관리비</t>
  </si>
  <si>
    <t>301 일반보상금</t>
  </si>
  <si>
    <t xml:space="preserve">    12 기타보상금</t>
  </si>
  <si>
    <t>307 민간이전</t>
  </si>
  <si>
    <t xml:space="preserve">    02 민간경상보조</t>
  </si>
  <si>
    <t>228 잡수입</t>
  </si>
  <si>
    <t>228-09
기타잡수입</t>
  </si>
  <si>
    <t>215 징수교부금수입</t>
  </si>
  <si>
    <t>215-01
징수교부금수입</t>
  </si>
  <si>
    <t xml:space="preserve">    ○ 부정·불량식품, 식중독 없는 안전한 식생활 환경 조성</t>
  </si>
  <si>
    <t xml:space="preserve">    ○ 식품위생업소에 대한 선진위생문화 지원으로 위생수준 향상</t>
  </si>
  <si>
    <t>(4) 지원대상 : 부산광역시 사하구 식품위생업소</t>
  </si>
  <si>
    <t xml:space="preserve">(2) 재원조성 </t>
  </si>
  <si>
    <t>(3) 지원기준 : 모범음식점 지원, 부정불량식품 및 식중독예방 홍보, 친절·청결향상을 위한 각종 지원 등</t>
  </si>
  <si>
    <t>(2) 설치목적 : 식품위생 및 국민영양의 수준향상 도모 및 음식문화개선사업의 원활한 수행</t>
  </si>
  <si>
    <t>216-01
공금예금이자수입</t>
  </si>
  <si>
    <t>2009년도말
현재액(A)</t>
  </si>
  <si>
    <t>전년도
수입액</t>
  </si>
  <si>
    <t>수입액</t>
  </si>
  <si>
    <t>2009년도말
현재액(A)</t>
  </si>
  <si>
    <t>2010년도말
현재액(B)</t>
  </si>
  <si>
    <t xml:space="preserve"> 다. 지출계획</t>
  </si>
  <si>
    <t>3. 연도별 기금조성 및 집행현황</t>
  </si>
  <si>
    <t>2010년도 운용계획</t>
  </si>
  <si>
    <t>2010년도말 현재액
(A + B)</t>
  </si>
  <si>
    <t xml:space="preserve">(2) 2010년도 기금사업 개요 </t>
  </si>
  <si>
    <t xml:space="preserve">    ○ 남은음식 재사용 금지 사업 실시로 음식물류 쓰레기 감소 및 식중독 예방 </t>
  </si>
  <si>
    <t>기타</t>
  </si>
  <si>
    <t>음식문화개선 및 표준영업 정착사업</t>
  </si>
  <si>
    <t>(1) 설치근거 : 식품위생법 제 89조 및 같은법 시행령 제62조제7항, 부산광역시사하구식품진흥기금운용조례</t>
  </si>
  <si>
    <t>(3) 설치년도 : 2001년 10월 10일</t>
  </si>
  <si>
    <t>낫개먹거리타운 환경개선사업</t>
  </si>
  <si>
    <t>분야</t>
  </si>
  <si>
    <t>부문</t>
  </si>
  <si>
    <t>정책</t>
  </si>
  <si>
    <t>단위</t>
  </si>
  <si>
    <t>세부</t>
  </si>
  <si>
    <t>편성목
통계목</t>
  </si>
  <si>
    <t>산출기초</t>
  </si>
  <si>
    <t>전년도
지출액</t>
  </si>
  <si>
    <t>지출액</t>
  </si>
  <si>
    <t>증  감</t>
  </si>
  <si>
    <t>201 일반운영비</t>
  </si>
  <si>
    <t>식품업소 위생수준향상</t>
  </si>
  <si>
    <t>보건</t>
  </si>
  <si>
    <t>식품의약안전</t>
  </si>
  <si>
    <t>위생업소 수준향상</t>
  </si>
  <si>
    <t>모범음식점 지원 및 환경개선</t>
  </si>
  <si>
    <t>모범음식점 지원</t>
  </si>
  <si>
    <t>201 일반운영비</t>
  </si>
  <si>
    <t xml:space="preserve">    01 사무관리비</t>
  </si>
  <si>
    <t>(단위:천원)</t>
  </si>
  <si>
    <t>(단위 :  천원)</t>
  </si>
  <si>
    <t xml:space="preserve">(1) 기금사업의 목표 : 식품으로 인한 건강상의 위해를 방지하고, 관내 식품접객업소에 대한 선진위생문화                                </t>
  </si>
  <si>
    <t xml:space="preserve">                                지도를 통하여 구민의 식품영양학적·질적 향상 및 건강증진에 이바지코자함.</t>
  </si>
  <si>
    <t>증  감</t>
  </si>
  <si>
    <t>631-01
예치금회수</t>
  </si>
  <si>
    <t>연도별</t>
  </si>
  <si>
    <t>조       성       액</t>
  </si>
  <si>
    <t>집        행        액</t>
  </si>
  <si>
    <t>잔  액
(A-B)</t>
  </si>
  <si>
    <t>계(A)</t>
  </si>
  <si>
    <t>국   고
보조금</t>
  </si>
  <si>
    <t>시  비
보조금</t>
  </si>
  <si>
    <t>구비</t>
  </si>
  <si>
    <t>이자
수입</t>
  </si>
  <si>
    <t>지방채</t>
  </si>
  <si>
    <t>계(B)</t>
  </si>
  <si>
    <t>고유목적
사  업 비</t>
  </si>
  <si>
    <t>2004
까지</t>
  </si>
  <si>
    <t>합 계</t>
  </si>
  <si>
    <t>환  경  위  생  과</t>
  </si>
  <si>
    <t xml:space="preserve"> 음식문화개선운동 사하구추진위원회 위원수당 보조 
    70,000원*1회*9명 = 630</t>
  </si>
  <si>
    <t xml:space="preserve"> 소비자식품위생감시원 부정·불량식품 단속활동비
    40,000원 * 20일 * 8명 = 6,400</t>
  </si>
  <si>
    <t xml:space="preserve"> 신고포상금                           50,000원*10건 = 500</t>
  </si>
  <si>
    <t xml:space="preserve"> 음식문화개선 및 식중독예방등 홍보물 제작  
                                        1,000원*3,000부  = 3,000</t>
  </si>
  <si>
    <t xml:space="preserve"> 생선횟집 생분해성 식탁보  보급  
                                      121원*200장*300개소 = 7,260</t>
  </si>
  <si>
    <t xml:space="preserve"> 식품제조가공업소 손소독제(거품형) 보급
                                       7,000원*4개*200개소 = 5,600</t>
  </si>
  <si>
    <t xml:space="preserve"> 집단급식소 살균소독제 보급      35,000원*160개소 = 5,600</t>
  </si>
  <si>
    <t xml:space="preserve"> 남은음식포장용기 보급         500원*50개*150개소 = 3,750</t>
  </si>
  <si>
    <t xml:space="preserve"> 화장실 종이타올 보급             30,000원*150개소 = 4,500</t>
  </si>
  <si>
    <t xml:space="preserve"> 모범음식점 표지판 교체          110,000원*25개소 = 2,750</t>
  </si>
  <si>
    <t xml:space="preserve"> 신규 모범음식점 표지판 제작    110,000원*20개소 = 2,200</t>
  </si>
  <si>
    <t>수  입  계  획</t>
  </si>
  <si>
    <t>지  출  계  획</t>
  </si>
  <si>
    <t>항   목</t>
  </si>
  <si>
    <t>전년도
수입액</t>
  </si>
  <si>
    <t>수입액</t>
  </si>
  <si>
    <t>증 감</t>
  </si>
  <si>
    <t>전년도
지출액</t>
  </si>
  <si>
    <t>지출액</t>
  </si>
  <si>
    <t>증감</t>
  </si>
  <si>
    <t xml:space="preserve"> 출   연   금</t>
  </si>
  <si>
    <t xml:space="preserve"> 고유목적사업비</t>
  </si>
  <si>
    <t xml:space="preserve"> 교   부   금</t>
  </si>
  <si>
    <t xml:space="preserve"> 물   건   비</t>
  </si>
  <si>
    <t xml:space="preserve"> 예   치   금</t>
  </si>
  <si>
    <t xml:space="preserve"> 예치금회수</t>
  </si>
  <si>
    <t xml:space="preserve"> 예   비   비</t>
  </si>
  <si>
    <t xml:space="preserve"> 이 자 수 입</t>
  </si>
  <si>
    <t xml:space="preserve"> 과오납금 반환금</t>
  </si>
  <si>
    <t>분야</t>
  </si>
  <si>
    <t>부문</t>
  </si>
  <si>
    <t>정책</t>
  </si>
  <si>
    <t>단위</t>
  </si>
  <si>
    <t>세부</t>
  </si>
  <si>
    <t>편성목
통계목</t>
  </si>
  <si>
    <t>산출기초</t>
  </si>
  <si>
    <t>전년도
지출액</t>
  </si>
  <si>
    <t>지출액</t>
  </si>
  <si>
    <t>802 반환금기타</t>
  </si>
  <si>
    <t xml:space="preserve">    03 과오납금등</t>
  </si>
  <si>
    <t>예비비</t>
  </si>
  <si>
    <t>801 예비비</t>
  </si>
  <si>
    <t>재무활동(환경위생과)</t>
  </si>
  <si>
    <t>보전지출</t>
  </si>
  <si>
    <t>여유자금 예치</t>
  </si>
  <si>
    <t>602 예치금</t>
  </si>
  <si>
    <t>지방채
상  환</t>
  </si>
  <si>
    <t>구   분</t>
  </si>
  <si>
    <t>예치(탁)처</t>
  </si>
  <si>
    <t>예치 및 예탁액</t>
  </si>
  <si>
    <t>비   고</t>
  </si>
  <si>
    <t>2008년도말
현재액</t>
  </si>
  <si>
    <t>증   감
(B-A)</t>
  </si>
  <si>
    <t>예치금</t>
  </si>
  <si>
    <t>소   계</t>
  </si>
  <si>
    <t>부산은행</t>
  </si>
  <si>
    <t xml:space="preserve"> </t>
  </si>
  <si>
    <t>예탁금</t>
  </si>
  <si>
    <t>(단위 : 천원)</t>
  </si>
  <si>
    <t xml:space="preserve"> 은행 예치금 이자수입       = 3,800</t>
  </si>
  <si>
    <t xml:space="preserve"> 시 교부금                      = 20,000</t>
  </si>
  <si>
    <t xml:space="preserve"> 식품제조·가공 및 접객업소 과징금 부과
                                      = 10,000 </t>
  </si>
  <si>
    <t>합    계</t>
  </si>
  <si>
    <t>지 출 합 계</t>
  </si>
  <si>
    <t>융자
금</t>
  </si>
  <si>
    <t>장학
금</t>
  </si>
  <si>
    <t>수 입 합 계</t>
  </si>
  <si>
    <t>기        타
(과징금 수입)</t>
  </si>
  <si>
    <t>융자금회수</t>
  </si>
  <si>
    <t>예탁금상환금</t>
  </si>
  <si>
    <t>예   수   금</t>
  </si>
  <si>
    <t>차입금원리금상환</t>
  </si>
  <si>
    <t>예  탁   금</t>
  </si>
  <si>
    <t xml:space="preserve"> 은행예치금 회수           = 110,187</t>
  </si>
  <si>
    <t xml:space="preserve"> 행정처분변경에 따른 과징금반환                       =        0</t>
  </si>
  <si>
    <t xml:space="preserve"> 예비비                                                        = 2,000</t>
  </si>
  <si>
    <t xml:space="preserve"> 예치금                                                       = 99,797</t>
  </si>
  <si>
    <t xml:space="preserve">    ○ 식품위생법 위반업소에 대한 영업정지 등의 행정처분에 갈음하여 부과·징수한 과징금</t>
  </si>
  <si>
    <t xml:space="preserve">    ○ 기금의 운용 수익금 및 기타수입금</t>
  </si>
  <si>
    <t>식품진흥기금 운용계획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</si>
</sst>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;&quot;△&quot;\-#,##0"/>
    <numFmt numFmtId="178" formatCode="#,##0;&quot;△&quot;#,##0"/>
    <numFmt numFmtId="179" formatCode="#,##0;&quot;△&quot;#,##0;"/>
    <numFmt numFmtId="180" formatCode="_-* #,##0.00\ &quot;DM&quot;_-;\-* #,##0.00\ &quot;DM&quot;_-;_-* &quot;-&quot;??\ &quot;DM&quot;_-;_-@_-"/>
    <numFmt numFmtId="181" formatCode="&quot;\&quot;#,##0.00;[Red]&quot;\&quot;&quot;\&quot;&quot;\&quot;&quot;\&quot;&quot;\&quot;&quot;\&quot;\-#,##0.00"/>
    <numFmt numFmtId="182" formatCode="[$-412]yyyy&quot;년&quot;\ m&quot;월&quot;\ d&quot;일&quot;\ dd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0_);[Red]\(0\)"/>
    <numFmt numFmtId="189" formatCode="#,##0_);[Red]\(#,##0\)"/>
  </numFmts>
  <fonts count="3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HY견명조"/>
      <family val="1"/>
    </font>
    <font>
      <sz val="11"/>
      <name val="HY견명조"/>
      <family val="1"/>
    </font>
    <font>
      <b/>
      <sz val="17"/>
      <name val="HY견명조"/>
      <family val="1"/>
    </font>
    <font>
      <b/>
      <sz val="15"/>
      <name val="HY견명조"/>
      <family val="1"/>
    </font>
    <font>
      <sz val="13"/>
      <name val="HY견명조"/>
      <family val="1"/>
    </font>
    <font>
      <sz val="12"/>
      <name val="HY견명조"/>
      <family val="1"/>
    </font>
    <font>
      <b/>
      <sz val="12"/>
      <name val="HY견명조"/>
      <family val="1"/>
    </font>
    <font>
      <b/>
      <sz val="16"/>
      <name val="HY견명조"/>
      <family val="1"/>
    </font>
    <font>
      <b/>
      <sz val="18"/>
      <name val="HY견명조"/>
      <family val="1"/>
    </font>
    <font>
      <sz val="15"/>
      <name val="HY견명조"/>
      <family val="1"/>
    </font>
    <font>
      <sz val="14"/>
      <name val="가는각진제목체"/>
      <family val="1"/>
    </font>
    <font>
      <sz val="14"/>
      <name val="바탕체"/>
      <family val="1"/>
    </font>
    <font>
      <sz val="14"/>
      <name val="HY헤드라인M"/>
      <family val="1"/>
    </font>
    <font>
      <sz val="36"/>
      <name val="HY견명조"/>
      <family val="1"/>
    </font>
    <font>
      <sz val="14"/>
      <color indexed="10"/>
      <name val="가는각진제목체"/>
      <family val="1"/>
    </font>
    <font>
      <sz val="11"/>
      <color indexed="10"/>
      <name val="HY견명조"/>
      <family val="1"/>
    </font>
    <font>
      <sz val="12"/>
      <name val="돋움"/>
      <family val="3"/>
    </font>
    <font>
      <sz val="34"/>
      <name val="HY견명조"/>
      <family val="1"/>
    </font>
    <font>
      <sz val="28"/>
      <name val="HY견명조"/>
      <family val="1"/>
    </font>
    <font>
      <sz val="24"/>
      <name val="HY견명조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</cellStyleXfs>
  <cellXfs count="285">
    <xf numFmtId="0" fontId="0" fillId="0" borderId="0" xfId="0" applyAlignment="1">
      <alignment/>
    </xf>
    <xf numFmtId="0" fontId="8" fillId="2" borderId="0" xfId="24" applyFont="1" applyFill="1">
      <alignment/>
      <protection/>
    </xf>
    <xf numFmtId="0" fontId="5" fillId="0" borderId="0" xfId="24">
      <alignment/>
      <protection/>
    </xf>
    <xf numFmtId="0" fontId="5" fillId="2" borderId="0" xfId="24" applyFill="1">
      <alignment/>
      <protection/>
    </xf>
    <xf numFmtId="0" fontId="5" fillId="3" borderId="3" xfId="24" applyFill="1" applyBorder="1">
      <alignment/>
      <protection/>
    </xf>
    <xf numFmtId="0" fontId="5" fillId="4" borderId="4" xfId="24" applyFill="1" applyBorder="1">
      <alignment/>
      <protection/>
    </xf>
    <xf numFmtId="0" fontId="9" fillId="5" borderId="5" xfId="24" applyFont="1" applyFill="1" applyBorder="1" applyAlignment="1">
      <alignment horizontal="center"/>
      <protection/>
    </xf>
    <xf numFmtId="0" fontId="10" fillId="6" borderId="6" xfId="24" applyFont="1" applyFill="1" applyBorder="1" applyAlignment="1">
      <alignment horizontal="center"/>
      <protection/>
    </xf>
    <xf numFmtId="0" fontId="9" fillId="5" borderId="6" xfId="24" applyFont="1" applyFill="1" applyBorder="1" applyAlignment="1">
      <alignment horizontal="center"/>
      <protection/>
    </xf>
    <xf numFmtId="0" fontId="9" fillId="5" borderId="7" xfId="24" applyFont="1" applyFill="1" applyBorder="1" applyAlignment="1">
      <alignment horizontal="center"/>
      <protection/>
    </xf>
    <xf numFmtId="0" fontId="5" fillId="4" borderId="8" xfId="24" applyFill="1" applyBorder="1">
      <alignment/>
      <protection/>
    </xf>
    <xf numFmtId="0" fontId="5" fillId="3" borderId="9" xfId="24" applyFill="1" applyBorder="1">
      <alignment/>
      <protection/>
    </xf>
    <xf numFmtId="0" fontId="5" fillId="4" borderId="9" xfId="24" applyFill="1" applyBorder="1">
      <alignment/>
      <protection/>
    </xf>
    <xf numFmtId="0" fontId="5" fillId="3" borderId="10" xfId="24" applyFill="1" applyBorder="1">
      <alignment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1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 vertical="center"/>
    </xf>
    <xf numFmtId="3" fontId="15" fillId="0" borderId="0" xfId="0" applyNumberFormat="1" applyFont="1" applyFill="1" applyBorder="1" applyAlignment="1">
      <alignment horizontal="right" vertical="center" shrinkToFi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vertical="center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12" xfId="0" applyFont="1" applyBorder="1" applyAlignment="1" applyProtection="1">
      <alignment vertical="center" wrapText="1" shrinkToFit="1"/>
      <protection locked="0"/>
    </xf>
    <xf numFmtId="3" fontId="12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/>
    </xf>
    <xf numFmtId="0" fontId="16" fillId="0" borderId="0" xfId="0" applyFont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left" vertical="center" wrapText="1" shrinkToFit="1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16" fillId="0" borderId="9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vertical="center" shrinkToFit="1"/>
      <protection locked="0"/>
    </xf>
    <xf numFmtId="0" fontId="16" fillId="0" borderId="9" xfId="0" applyFont="1" applyBorder="1" applyAlignment="1" applyProtection="1">
      <alignment vertical="center" shrinkToFit="1"/>
      <protection locked="0"/>
    </xf>
    <xf numFmtId="0" fontId="16" fillId="0" borderId="9" xfId="0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vertical="center"/>
      <protection locked="0"/>
    </xf>
    <xf numFmtId="0" fontId="16" fillId="0" borderId="13" xfId="0" applyFont="1" applyBorder="1" applyAlignment="1" applyProtection="1">
      <alignment vertical="center" shrinkToFit="1"/>
      <protection locked="0"/>
    </xf>
    <xf numFmtId="0" fontId="16" fillId="0" borderId="13" xfId="0" applyFont="1" applyBorder="1" applyAlignment="1" applyProtection="1">
      <alignment vertical="center"/>
      <protection locked="0"/>
    </xf>
    <xf numFmtId="0" fontId="16" fillId="0" borderId="9" xfId="0" applyFont="1" applyBorder="1" applyAlignment="1" applyProtection="1">
      <alignment horizontal="left" vertical="center" wrapText="1" shrinkToFit="1"/>
      <protection locked="0"/>
    </xf>
    <xf numFmtId="0" fontId="16" fillId="0" borderId="4" xfId="0" applyFont="1" applyBorder="1" applyAlignment="1" applyProtection="1">
      <alignment horizontal="left" vertical="center" wrapText="1" shrinkToFit="1"/>
      <protection locked="0"/>
    </xf>
    <xf numFmtId="0" fontId="16" fillId="0" borderId="8" xfId="0" applyFont="1" applyBorder="1" applyAlignment="1" applyProtection="1">
      <alignment horizontal="left" vertical="center" wrapText="1" shrinkToFit="1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 wrapText="1" shrinkToFit="1"/>
      <protection locked="0"/>
    </xf>
    <xf numFmtId="0" fontId="16" fillId="0" borderId="15" xfId="0" applyFont="1" applyBorder="1" applyAlignment="1" applyProtection="1">
      <alignment horizontal="left" vertical="center" wrapText="1" shrinkToFit="1"/>
      <protection locked="0"/>
    </xf>
    <xf numFmtId="0" fontId="16" fillId="0" borderId="8" xfId="0" applyFont="1" applyBorder="1" applyAlignment="1" applyProtection="1">
      <alignment vertical="center"/>
      <protection locked="0"/>
    </xf>
    <xf numFmtId="0" fontId="16" fillId="0" borderId="16" xfId="0" applyFont="1" applyBorder="1" applyAlignment="1" applyProtection="1">
      <alignment vertical="center"/>
      <protection locked="0"/>
    </xf>
    <xf numFmtId="0" fontId="16" fillId="0" borderId="17" xfId="0" applyFont="1" applyBorder="1" applyAlignment="1" applyProtection="1">
      <alignment vertical="center" shrinkToFi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15" xfId="0" applyFont="1" applyBorder="1" applyAlignment="1" applyProtection="1">
      <alignment horizontal="left" vertical="center" shrinkToFit="1"/>
      <protection locked="0"/>
    </xf>
    <xf numFmtId="0" fontId="16" fillId="0" borderId="18" xfId="0" applyFont="1" applyBorder="1" applyAlignment="1" applyProtection="1">
      <alignment vertical="center" shrinkToFit="1"/>
      <protection locked="0"/>
    </xf>
    <xf numFmtId="0" fontId="16" fillId="0" borderId="0" xfId="0" applyFont="1" applyAlignment="1">
      <alignment/>
    </xf>
    <xf numFmtId="0" fontId="16" fillId="0" borderId="19" xfId="0" applyFont="1" applyBorder="1" applyAlignment="1" applyProtection="1">
      <alignment vertical="center" wrapText="1" shrinkToFit="1"/>
      <protection locked="0"/>
    </xf>
    <xf numFmtId="0" fontId="16" fillId="0" borderId="11" xfId="0" applyFont="1" applyBorder="1" applyAlignment="1" applyProtection="1">
      <alignment vertical="center" wrapText="1" shrinkToFit="1"/>
      <protection locked="0"/>
    </xf>
    <xf numFmtId="178" fontId="16" fillId="0" borderId="11" xfId="18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176" fontId="17" fillId="3" borderId="20" xfId="0" applyNumberFormat="1" applyFont="1" applyFill="1" applyBorder="1" applyAlignment="1">
      <alignment horizontal="center" vertical="center" shrinkToFi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41" fontId="16" fillId="0" borderId="8" xfId="18" applyNumberFormat="1" applyFont="1" applyFill="1" applyBorder="1" applyAlignment="1">
      <alignment vertical="center" wrapText="1"/>
    </xf>
    <xf numFmtId="178" fontId="16" fillId="0" borderId="8" xfId="0" applyNumberFormat="1" applyFont="1" applyFill="1" applyBorder="1" applyAlignment="1">
      <alignment vertical="center" shrinkToFit="1"/>
    </xf>
    <xf numFmtId="41" fontId="16" fillId="0" borderId="22" xfId="18" applyFont="1" applyFill="1" applyBorder="1" applyAlignment="1">
      <alignment vertical="center" wrapText="1"/>
    </xf>
    <xf numFmtId="0" fontId="16" fillId="0" borderId="23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41" fontId="16" fillId="0" borderId="11" xfId="18" applyNumberFormat="1" applyFont="1" applyFill="1" applyBorder="1" applyAlignment="1">
      <alignment vertical="center" wrapText="1"/>
    </xf>
    <xf numFmtId="178" fontId="16" fillId="0" borderId="11" xfId="0" applyNumberFormat="1" applyFont="1" applyFill="1" applyBorder="1" applyAlignment="1">
      <alignment vertical="center" shrinkToFit="1"/>
    </xf>
    <xf numFmtId="41" fontId="16" fillId="0" borderId="24" xfId="18" applyFont="1" applyFill="1" applyBorder="1" applyAlignment="1">
      <alignment vertical="center" wrapText="1"/>
    </xf>
    <xf numFmtId="0" fontId="16" fillId="0" borderId="25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49" fontId="16" fillId="0" borderId="24" xfId="18" applyNumberFormat="1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/>
    </xf>
    <xf numFmtId="41" fontId="16" fillId="0" borderId="24" xfId="18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41" fontId="16" fillId="0" borderId="27" xfId="18" applyFont="1" applyFill="1" applyBorder="1" applyAlignment="1">
      <alignment vertical="center" wrapText="1"/>
    </xf>
    <xf numFmtId="0" fontId="17" fillId="3" borderId="28" xfId="0" applyFont="1" applyFill="1" applyBorder="1" applyAlignment="1" applyProtection="1">
      <alignment horizontal="center" vertical="center" wrapText="1" shrinkToFit="1"/>
      <protection locked="0"/>
    </xf>
    <xf numFmtId="0" fontId="17" fillId="3" borderId="29" xfId="0" applyFont="1" applyFill="1" applyBorder="1" applyAlignment="1" applyProtection="1">
      <alignment horizontal="center" vertical="center" wrapText="1" shrinkToFit="1"/>
      <protection locked="0"/>
    </xf>
    <xf numFmtId="0" fontId="17" fillId="3" borderId="30" xfId="0" applyFont="1" applyFill="1" applyBorder="1" applyAlignment="1" applyProtection="1">
      <alignment horizontal="center" vertical="center" wrapText="1" shrinkToFit="1"/>
      <protection locked="0"/>
    </xf>
    <xf numFmtId="178" fontId="16" fillId="0" borderId="22" xfId="0" applyNumberFormat="1" applyFont="1" applyFill="1" applyBorder="1" applyAlignment="1" applyProtection="1">
      <alignment vertical="center" shrinkToFit="1"/>
      <protection locked="0"/>
    </xf>
    <xf numFmtId="0" fontId="16" fillId="0" borderId="23" xfId="0" applyFont="1" applyBorder="1" applyAlignment="1" applyProtection="1">
      <alignment horizontal="center" vertical="center" shrinkToFit="1"/>
      <protection locked="0"/>
    </xf>
    <xf numFmtId="178" fontId="16" fillId="0" borderId="24" xfId="0" applyNumberFormat="1" applyFont="1" applyFill="1" applyBorder="1" applyAlignment="1" applyProtection="1">
      <alignment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vertical="center" shrinkToFit="1"/>
      <protection locked="0"/>
    </xf>
    <xf numFmtId="178" fontId="16" fillId="0" borderId="31" xfId="0" applyNumberFormat="1" applyFont="1" applyFill="1" applyBorder="1" applyAlignment="1" applyProtection="1">
      <alignment vertical="center" shrinkToFit="1"/>
      <protection locked="0"/>
    </xf>
    <xf numFmtId="0" fontId="16" fillId="0" borderId="32" xfId="0" applyFont="1" applyBorder="1" applyAlignment="1" applyProtection="1">
      <alignment vertical="center" shrinkToFit="1"/>
      <protection locked="0"/>
    </xf>
    <xf numFmtId="0" fontId="16" fillId="0" borderId="33" xfId="0" applyFont="1" applyBorder="1" applyAlignment="1" applyProtection="1">
      <alignment vertical="center" shrinkToFit="1"/>
      <protection locked="0"/>
    </xf>
    <xf numFmtId="0" fontId="16" fillId="0" borderId="34" xfId="0" applyFont="1" applyBorder="1" applyAlignment="1" applyProtection="1">
      <alignment vertical="center" shrinkToFit="1"/>
      <protection locked="0"/>
    </xf>
    <xf numFmtId="0" fontId="16" fillId="0" borderId="33" xfId="0" applyFont="1" applyBorder="1" applyAlignment="1" applyProtection="1">
      <alignment horizontal="left" vertical="center" wrapText="1" shrinkToFit="1"/>
      <protection locked="0"/>
    </xf>
    <xf numFmtId="0" fontId="16" fillId="0" borderId="35" xfId="0" applyFont="1" applyBorder="1" applyAlignment="1" applyProtection="1">
      <alignment horizontal="left" vertical="center" wrapText="1" shrinkToFit="1"/>
      <protection locked="0"/>
    </xf>
    <xf numFmtId="178" fontId="16" fillId="0" borderId="27" xfId="0" applyNumberFormat="1" applyFont="1" applyFill="1" applyBorder="1" applyAlignment="1" applyProtection="1">
      <alignment vertical="center" shrinkToFit="1"/>
      <protection locked="0"/>
    </xf>
    <xf numFmtId="0" fontId="16" fillId="0" borderId="33" xfId="0" applyFont="1" applyBorder="1" applyAlignment="1" applyProtection="1">
      <alignment vertical="center"/>
      <protection locked="0"/>
    </xf>
    <xf numFmtId="0" fontId="16" fillId="0" borderId="26" xfId="0" applyFont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right" vertical="center" shrinkToFit="1"/>
    </xf>
    <xf numFmtId="178" fontId="16" fillId="0" borderId="22" xfId="0" applyNumberFormat="1" applyFont="1" applyFill="1" applyBorder="1" applyAlignment="1">
      <alignment horizontal="right" vertical="center" shrinkToFit="1"/>
    </xf>
    <xf numFmtId="0" fontId="16" fillId="0" borderId="36" xfId="0" applyFont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right" vertical="center" shrinkToFit="1"/>
    </xf>
    <xf numFmtId="0" fontId="16" fillId="0" borderId="23" xfId="0" applyFont="1" applyBorder="1" applyAlignment="1">
      <alignment horizontal="center" vertical="center" wrapText="1"/>
    </xf>
    <xf numFmtId="3" fontId="16" fillId="0" borderId="9" xfId="0" applyNumberFormat="1" applyFont="1" applyFill="1" applyBorder="1" applyAlignment="1">
      <alignment horizontal="right" vertical="center" shrinkToFit="1"/>
    </xf>
    <xf numFmtId="0" fontId="16" fillId="0" borderId="21" xfId="0" applyFont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right" vertical="center" shrinkToFit="1"/>
    </xf>
    <xf numFmtId="178" fontId="16" fillId="0" borderId="37" xfId="0" applyNumberFormat="1" applyFont="1" applyFill="1" applyBorder="1" applyAlignment="1">
      <alignment horizontal="right" vertical="center" shrinkToFit="1"/>
    </xf>
    <xf numFmtId="49" fontId="16" fillId="0" borderId="24" xfId="18" applyNumberFormat="1" applyFont="1" applyFill="1" applyBorder="1" applyAlignment="1">
      <alignment horizontal="left" vertical="center" wrapText="1"/>
    </xf>
    <xf numFmtId="178" fontId="16" fillId="0" borderId="24" xfId="0" applyNumberFormat="1" applyFont="1" applyFill="1" applyBorder="1" applyAlignment="1">
      <alignment horizontal="right" vertical="center" shrinkToFit="1"/>
    </xf>
    <xf numFmtId="176" fontId="17" fillId="3" borderId="21" xfId="0" applyNumberFormat="1" applyFont="1" applyFill="1" applyBorder="1" applyAlignment="1">
      <alignment horizontal="center" vertical="center" shrinkToFit="1"/>
    </xf>
    <xf numFmtId="176" fontId="17" fillId="3" borderId="20" xfId="0" applyNumberFormat="1" applyFont="1" applyFill="1" applyBorder="1" applyAlignment="1">
      <alignment horizontal="center" vertical="center" wrapText="1" shrinkToFit="1"/>
    </xf>
    <xf numFmtId="176" fontId="17" fillId="3" borderId="37" xfId="0" applyNumberFormat="1" applyFont="1" applyFill="1" applyBorder="1" applyAlignment="1">
      <alignment horizontal="center" vertical="center" shrinkToFit="1"/>
    </xf>
    <xf numFmtId="3" fontId="17" fillId="0" borderId="26" xfId="0" applyNumberFormat="1" applyFont="1" applyBorder="1" applyAlignment="1">
      <alignment horizontal="center" vertical="center" shrinkToFit="1"/>
    </xf>
    <xf numFmtId="41" fontId="17" fillId="0" borderId="8" xfId="18" applyFont="1" applyFill="1" applyBorder="1" applyAlignment="1">
      <alignment horizontal="center" vertical="center" shrinkToFit="1"/>
    </xf>
    <xf numFmtId="3" fontId="16" fillId="0" borderId="36" xfId="0" applyNumberFormat="1" applyFont="1" applyBorder="1" applyAlignment="1">
      <alignment horizontal="center" vertical="center" shrinkToFit="1"/>
    </xf>
    <xf numFmtId="178" fontId="16" fillId="0" borderId="9" xfId="18" applyNumberFormat="1" applyFont="1" applyFill="1" applyBorder="1" applyAlignment="1">
      <alignment horizontal="right" vertical="center" shrinkToFit="1"/>
    </xf>
    <xf numFmtId="3" fontId="16" fillId="0" borderId="11" xfId="0" applyNumberFormat="1" applyFont="1" applyFill="1" applyBorder="1" applyAlignment="1">
      <alignment horizontal="center" vertical="center" shrinkToFit="1"/>
    </xf>
    <xf numFmtId="178" fontId="16" fillId="0" borderId="31" xfId="18" applyNumberFormat="1" applyFont="1" applyFill="1" applyBorder="1" applyAlignment="1">
      <alignment horizontal="right" vertical="center" shrinkToFit="1"/>
    </xf>
    <xf numFmtId="178" fontId="16" fillId="0" borderId="10" xfId="18" applyNumberFormat="1" applyFont="1" applyFill="1" applyBorder="1" applyAlignment="1">
      <alignment horizontal="right" vertical="center" shrinkToFit="1"/>
    </xf>
    <xf numFmtId="3" fontId="16" fillId="0" borderId="10" xfId="0" applyNumberFormat="1" applyFont="1" applyFill="1" applyBorder="1" applyAlignment="1">
      <alignment horizontal="center" vertical="center" shrinkToFit="1"/>
    </xf>
    <xf numFmtId="178" fontId="16" fillId="0" borderId="27" xfId="18" applyNumberFormat="1" applyFont="1" applyFill="1" applyBorder="1" applyAlignment="1">
      <alignment horizontal="right" vertical="center" shrinkToFit="1"/>
    </xf>
    <xf numFmtId="0" fontId="16" fillId="0" borderId="11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right" vertical="center" shrinkToFit="1"/>
    </xf>
    <xf numFmtId="178" fontId="16" fillId="0" borderId="27" xfId="0" applyNumberFormat="1" applyFont="1" applyFill="1" applyBorder="1" applyAlignment="1">
      <alignment horizontal="right" vertical="center" shrinkToFit="1"/>
    </xf>
    <xf numFmtId="188" fontId="16" fillId="0" borderId="11" xfId="0" applyNumberFormat="1" applyFont="1" applyFill="1" applyBorder="1" applyAlignment="1">
      <alignment horizontal="right" vertical="center" shrinkToFit="1"/>
    </xf>
    <xf numFmtId="188" fontId="16" fillId="0" borderId="10" xfId="0" applyNumberFormat="1" applyFont="1" applyFill="1" applyBorder="1" applyAlignment="1">
      <alignment horizontal="right" vertical="center" shrinkToFit="1"/>
    </xf>
    <xf numFmtId="178" fontId="16" fillId="0" borderId="11" xfId="0" applyNumberFormat="1" applyFont="1" applyFill="1" applyBorder="1" applyAlignment="1">
      <alignment horizontal="right" vertical="center" shrinkToFit="1"/>
    </xf>
    <xf numFmtId="189" fontId="16" fillId="0" borderId="11" xfId="0" applyNumberFormat="1" applyFont="1" applyFill="1" applyBorder="1" applyAlignment="1">
      <alignment horizontal="right" vertical="center" shrinkToFit="1"/>
    </xf>
    <xf numFmtId="0" fontId="16" fillId="0" borderId="0" xfId="0" applyFont="1" applyFill="1" applyAlignment="1">
      <alignment horizontal="right"/>
    </xf>
    <xf numFmtId="178" fontId="17" fillId="0" borderId="4" xfId="18" applyNumberFormat="1" applyFont="1" applyFill="1" applyBorder="1" applyAlignment="1">
      <alignment horizontal="right" vertical="center" shrinkToFit="1"/>
    </xf>
    <xf numFmtId="178" fontId="17" fillId="0" borderId="38" xfId="18" applyNumberFormat="1" applyFont="1" applyFill="1" applyBorder="1" applyAlignment="1">
      <alignment horizontal="right" vertical="center" shrinkToFit="1"/>
    </xf>
    <xf numFmtId="41" fontId="17" fillId="0" borderId="10" xfId="18" applyNumberFormat="1" applyFont="1" applyFill="1" applyBorder="1" applyAlignment="1">
      <alignment vertical="center" wrapText="1"/>
    </xf>
    <xf numFmtId="178" fontId="17" fillId="0" borderId="10" xfId="0" applyNumberFormat="1" applyFont="1" applyFill="1" applyBorder="1" applyAlignment="1">
      <alignment vertical="center" shrinkToFit="1"/>
    </xf>
    <xf numFmtId="178" fontId="17" fillId="0" borderId="27" xfId="0" applyNumberFormat="1" applyFont="1" applyFill="1" applyBorder="1" applyAlignment="1" applyProtection="1">
      <alignment vertical="center" shrinkToFit="1"/>
      <protection locked="0"/>
    </xf>
    <xf numFmtId="0" fontId="17" fillId="0" borderId="32" xfId="0" applyFont="1" applyBorder="1" applyAlignment="1">
      <alignment horizontal="center" vertical="center" wrapText="1"/>
    </xf>
    <xf numFmtId="3" fontId="17" fillId="0" borderId="33" xfId="0" applyNumberFormat="1" applyFont="1" applyFill="1" applyBorder="1" applyAlignment="1">
      <alignment horizontal="right" vertical="center" shrinkToFit="1"/>
    </xf>
    <xf numFmtId="178" fontId="17" fillId="0" borderId="39" xfId="0" applyNumberFormat="1" applyFont="1" applyFill="1" applyBorder="1" applyAlignment="1">
      <alignment horizontal="right" vertical="center" shrinkToFit="1"/>
    </xf>
    <xf numFmtId="0" fontId="17" fillId="0" borderId="26" xfId="0" applyFont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right" vertical="center" shrinkToFit="1"/>
    </xf>
    <xf numFmtId="189" fontId="17" fillId="0" borderId="8" xfId="0" applyNumberFormat="1" applyFont="1" applyFill="1" applyBorder="1" applyAlignment="1">
      <alignment horizontal="right" vertical="center" shrinkToFit="1"/>
    </xf>
    <xf numFmtId="178" fontId="17" fillId="0" borderId="8" xfId="0" applyNumberFormat="1" applyFont="1" applyFill="1" applyBorder="1" applyAlignment="1">
      <alignment vertical="center" shrinkToFit="1"/>
    </xf>
    <xf numFmtId="178" fontId="17" fillId="0" borderId="22" xfId="0" applyNumberFormat="1" applyFont="1" applyFill="1" applyBorder="1" applyAlignment="1">
      <alignment horizontal="right" vertical="center" shrinkToFit="1"/>
    </xf>
    <xf numFmtId="3" fontId="16" fillId="0" borderId="40" xfId="0" applyNumberFormat="1" applyFont="1" applyBorder="1" applyAlignment="1">
      <alignment horizontal="center" vertical="center" wrapText="1" shrinkToFit="1"/>
    </xf>
    <xf numFmtId="187" fontId="17" fillId="0" borderId="8" xfId="18" applyNumberFormat="1" applyFont="1" applyFill="1" applyBorder="1" applyAlignment="1">
      <alignment horizontal="right" vertical="center" shrinkToFit="1"/>
    </xf>
    <xf numFmtId="187" fontId="16" fillId="0" borderId="11" xfId="18" applyNumberFormat="1" applyFont="1" applyFill="1" applyBorder="1" applyAlignment="1">
      <alignment horizontal="right" vertical="center" shrinkToFit="1"/>
    </xf>
    <xf numFmtId="187" fontId="16" fillId="0" borderId="11" xfId="18" applyNumberFormat="1" applyFont="1" applyFill="1" applyBorder="1" applyAlignment="1">
      <alignment vertical="center" shrinkToFit="1"/>
    </xf>
    <xf numFmtId="187" fontId="16" fillId="0" borderId="10" xfId="18" applyNumberFormat="1" applyFont="1" applyFill="1" applyBorder="1" applyAlignment="1">
      <alignment vertical="center" shrinkToFit="1"/>
    </xf>
    <xf numFmtId="187" fontId="16" fillId="0" borderId="11" xfId="18" applyNumberFormat="1" applyFont="1" applyFill="1" applyBorder="1" applyAlignment="1">
      <alignment horizontal="center" vertical="center"/>
    </xf>
    <xf numFmtId="178" fontId="16" fillId="0" borderId="24" xfId="18" applyNumberFormat="1" applyFont="1" applyFill="1" applyBorder="1" applyAlignment="1">
      <alignment horizontal="right" vertical="center" shrinkToFi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187" fontId="16" fillId="0" borderId="10" xfId="18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horizontal="right" vertical="center"/>
    </xf>
    <xf numFmtId="0" fontId="17" fillId="0" borderId="25" xfId="0" applyFont="1" applyFill="1" applyBorder="1" applyAlignment="1" applyProtection="1">
      <alignment horizontal="center" vertical="center" wrapText="1" shrinkToFit="1"/>
      <protection locked="0"/>
    </xf>
    <xf numFmtId="0" fontId="17" fillId="0" borderId="4" xfId="0" applyFont="1" applyFill="1" applyBorder="1" applyAlignment="1" applyProtection="1">
      <alignment horizontal="center" vertical="center" wrapText="1" shrinkToFit="1"/>
      <protection locked="0"/>
    </xf>
    <xf numFmtId="0" fontId="17" fillId="0" borderId="13" xfId="0" applyFont="1" applyFill="1" applyBorder="1" applyAlignment="1" applyProtection="1">
      <alignment horizontal="center" vertical="center" wrapText="1" shrinkToFit="1"/>
      <protection locked="0"/>
    </xf>
    <xf numFmtId="0" fontId="16" fillId="0" borderId="41" xfId="0" applyFont="1" applyBorder="1" applyAlignment="1" applyProtection="1">
      <alignment horizontal="left" vertical="center" wrapText="1" shrinkToFit="1"/>
      <protection locked="0"/>
    </xf>
    <xf numFmtId="187" fontId="16" fillId="0" borderId="8" xfId="0" applyNumberFormat="1" applyFont="1" applyFill="1" applyBorder="1" applyAlignment="1" applyProtection="1">
      <alignment horizontal="right" vertical="center" shrinkToFit="1"/>
      <protection locked="0"/>
    </xf>
    <xf numFmtId="187" fontId="16" fillId="0" borderId="11" xfId="0" applyNumberFormat="1" applyFont="1" applyFill="1" applyBorder="1" applyAlignment="1" applyProtection="1">
      <alignment horizontal="right" vertical="center" shrinkToFit="1"/>
      <protection locked="0"/>
    </xf>
    <xf numFmtId="187" fontId="16" fillId="0" borderId="9" xfId="0" applyNumberFormat="1" applyFont="1" applyFill="1" applyBorder="1" applyAlignment="1" applyProtection="1">
      <alignment horizontal="right" vertical="center" shrinkToFit="1"/>
      <protection locked="0"/>
    </xf>
    <xf numFmtId="187" fontId="16" fillId="0" borderId="10" xfId="0" applyNumberFormat="1" applyFont="1" applyFill="1" applyBorder="1" applyAlignment="1" applyProtection="1">
      <alignment horizontal="right" vertical="center" shrinkToFit="1"/>
      <protection locked="0"/>
    </xf>
    <xf numFmtId="187" fontId="16" fillId="0" borderId="42" xfId="0" applyNumberFormat="1" applyFont="1" applyFill="1" applyBorder="1" applyAlignment="1" applyProtection="1">
      <alignment horizontal="right" vertical="center" shrinkToFit="1"/>
      <protection locked="0"/>
    </xf>
    <xf numFmtId="189" fontId="16" fillId="0" borderId="4" xfId="0" applyNumberFormat="1" applyFont="1" applyFill="1" applyBorder="1" applyAlignment="1" applyProtection="1">
      <alignment horizontal="right" vertical="center" shrinkToFit="1"/>
      <protection locked="0"/>
    </xf>
    <xf numFmtId="189" fontId="16" fillId="0" borderId="13" xfId="0" applyNumberFormat="1" applyFont="1" applyFill="1" applyBorder="1" applyAlignment="1" applyProtection="1">
      <alignment horizontal="right" vertical="center" shrinkToFit="1"/>
      <protection locked="0"/>
    </xf>
    <xf numFmtId="189" fontId="16" fillId="0" borderId="11" xfId="0" applyNumberFormat="1" applyFont="1" applyFill="1" applyBorder="1" applyAlignment="1" applyProtection="1">
      <alignment horizontal="right" vertical="center" shrinkToFit="1"/>
      <protection locked="0"/>
    </xf>
    <xf numFmtId="189" fontId="16" fillId="0" borderId="8" xfId="0" applyNumberFormat="1" applyFont="1" applyFill="1" applyBorder="1" applyAlignment="1" applyProtection="1">
      <alignment horizontal="right" vertical="center" shrinkToFit="1"/>
      <protection locked="0"/>
    </xf>
    <xf numFmtId="189" fontId="16" fillId="0" borderId="11" xfId="18" applyNumberFormat="1" applyFont="1" applyFill="1" applyBorder="1" applyAlignment="1" applyProtection="1">
      <alignment horizontal="right" vertical="center" shrinkToFit="1"/>
      <protection locked="0"/>
    </xf>
    <xf numFmtId="189" fontId="17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12" xfId="0" applyFont="1" applyBorder="1" applyAlignment="1" applyProtection="1">
      <alignment horizontal="left" vertical="center" wrapText="1" shrinkToFit="1"/>
      <protection locked="0"/>
    </xf>
    <xf numFmtId="0" fontId="16" fillId="0" borderId="43" xfId="0" applyFont="1" applyBorder="1" applyAlignment="1" applyProtection="1">
      <alignment horizontal="left" vertical="center" wrapText="1" shrinkToFit="1"/>
      <protection locked="0"/>
    </xf>
    <xf numFmtId="0" fontId="16" fillId="0" borderId="2" xfId="0" applyFont="1" applyBorder="1" applyAlignment="1" applyProtection="1">
      <alignment horizontal="left" vertical="center" wrapText="1" shrinkToFit="1"/>
      <protection locked="0"/>
    </xf>
    <xf numFmtId="0" fontId="16" fillId="0" borderId="0" xfId="0" applyFont="1" applyBorder="1" applyAlignment="1">
      <alignment horizontal="right" vertical="center"/>
    </xf>
    <xf numFmtId="0" fontId="16" fillId="0" borderId="17" xfId="0" applyFont="1" applyBorder="1" applyAlignment="1" applyProtection="1">
      <alignment horizontal="left" vertical="center" wrapText="1" shrinkToFi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6" fillId="0" borderId="44" xfId="0" applyFont="1" applyBorder="1" applyAlignment="1" applyProtection="1">
      <alignment horizontal="left" vertical="center" wrapText="1" shrinkToFit="1"/>
      <protection locked="0"/>
    </xf>
    <xf numFmtId="0" fontId="16" fillId="0" borderId="19" xfId="0" applyFont="1" applyBorder="1" applyAlignment="1" applyProtection="1">
      <alignment horizontal="left" vertical="center" wrapText="1" shrinkToFit="1"/>
      <protection locked="0"/>
    </xf>
    <xf numFmtId="0" fontId="16" fillId="0" borderId="18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 wrapText="1" shrinkToFit="1"/>
      <protection locked="0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center" vertical="center"/>
    </xf>
    <xf numFmtId="176" fontId="17" fillId="3" borderId="45" xfId="0" applyNumberFormat="1" applyFont="1" applyFill="1" applyBorder="1" applyAlignment="1">
      <alignment horizontal="center" vertical="center" shrinkToFit="1"/>
    </xf>
    <xf numFmtId="176" fontId="17" fillId="3" borderId="46" xfId="0" applyNumberFormat="1" applyFont="1" applyFill="1" applyBorder="1" applyAlignment="1">
      <alignment horizontal="center" vertical="center" shrinkToFit="1"/>
    </xf>
    <xf numFmtId="176" fontId="17" fillId="3" borderId="47" xfId="0" applyNumberFormat="1" applyFont="1" applyFill="1" applyBorder="1" applyAlignment="1">
      <alignment horizontal="center" vertical="center" shrinkToFit="1"/>
    </xf>
    <xf numFmtId="176" fontId="17" fillId="3" borderId="48" xfId="0" applyNumberFormat="1" applyFont="1" applyFill="1" applyBorder="1" applyAlignment="1">
      <alignment horizontal="center" vertical="center" shrinkToFit="1"/>
    </xf>
    <xf numFmtId="0" fontId="16" fillId="0" borderId="36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7" fillId="3" borderId="4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/>
    </xf>
    <xf numFmtId="0" fontId="17" fillId="3" borderId="50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/>
    </xf>
    <xf numFmtId="0" fontId="17" fillId="3" borderId="51" xfId="0" applyFont="1" applyFill="1" applyBorder="1" applyAlignment="1">
      <alignment horizontal="center" vertical="center"/>
    </xf>
    <xf numFmtId="0" fontId="17" fillId="3" borderId="4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 wrapText="1"/>
    </xf>
    <xf numFmtId="0" fontId="16" fillId="0" borderId="18" xfId="0" applyFont="1" applyBorder="1" applyAlignment="1" applyProtection="1">
      <alignment horizontal="left" vertical="center" wrapText="1" shrinkToFit="1"/>
      <protection locked="0"/>
    </xf>
    <xf numFmtId="0" fontId="16" fillId="0" borderId="15" xfId="0" applyFont="1" applyBorder="1" applyAlignment="1" applyProtection="1">
      <alignment horizontal="left" vertical="center" wrapText="1" shrinkToFit="1"/>
      <protection locked="0"/>
    </xf>
    <xf numFmtId="0" fontId="16" fillId="0" borderId="11" xfId="0" applyFont="1" applyBorder="1" applyAlignment="1" applyProtection="1">
      <alignment vertical="center" wrapText="1" shrinkToFit="1"/>
      <protection locked="0"/>
    </xf>
    <xf numFmtId="0" fontId="16" fillId="0" borderId="11" xfId="0" applyFont="1" applyBorder="1" applyAlignment="1" applyProtection="1">
      <alignment vertical="center"/>
      <protection locked="0"/>
    </xf>
    <xf numFmtId="0" fontId="16" fillId="0" borderId="52" xfId="0" applyFont="1" applyBorder="1" applyAlignment="1" applyProtection="1">
      <alignment horizontal="left" vertical="center" wrapText="1" shrinkToFit="1"/>
      <protection locked="0"/>
    </xf>
    <xf numFmtId="0" fontId="16" fillId="0" borderId="2" xfId="0" applyFont="1" applyBorder="1" applyAlignment="1" applyProtection="1">
      <alignment vertical="center" wrapText="1" shrinkToFit="1"/>
      <protection locked="0"/>
    </xf>
    <xf numFmtId="0" fontId="16" fillId="0" borderId="19" xfId="0" applyFont="1" applyBorder="1" applyAlignment="1" applyProtection="1">
      <alignment vertical="center" wrapText="1" shrinkToFit="1"/>
      <protection locked="0"/>
    </xf>
    <xf numFmtId="0" fontId="16" fillId="0" borderId="8" xfId="0" applyFont="1" applyBorder="1" applyAlignment="1" applyProtection="1">
      <alignment horizontal="left" vertical="center" wrapText="1" shrinkToFit="1"/>
      <protection locked="0"/>
    </xf>
    <xf numFmtId="0" fontId="16" fillId="0" borderId="17" xfId="0" applyFont="1" applyBorder="1" applyAlignment="1" applyProtection="1">
      <alignment vertical="center" wrapText="1" shrinkToFit="1"/>
      <protection locked="0"/>
    </xf>
    <xf numFmtId="0" fontId="16" fillId="0" borderId="14" xfId="0" applyFont="1" applyBorder="1" applyAlignment="1" applyProtection="1">
      <alignment horizontal="left" vertical="center" wrapText="1" shrinkToFit="1"/>
      <protection locked="0"/>
    </xf>
    <xf numFmtId="0" fontId="16" fillId="0" borderId="53" xfId="0" applyFont="1" applyBorder="1" applyAlignment="1" applyProtection="1">
      <alignment horizontal="left" vertical="center" wrapText="1" shrinkToFit="1"/>
      <protection locked="0"/>
    </xf>
    <xf numFmtId="0" fontId="17" fillId="0" borderId="54" xfId="0" applyFont="1" applyBorder="1" applyAlignment="1" applyProtection="1">
      <alignment horizontal="center" vertical="center" shrinkToFit="1"/>
      <protection locked="0"/>
    </xf>
    <xf numFmtId="0" fontId="17" fillId="0" borderId="55" xfId="0" applyFont="1" applyBorder="1" applyAlignment="1" applyProtection="1">
      <alignment horizontal="center" vertical="center" shrinkToFit="1"/>
      <protection locked="0"/>
    </xf>
    <xf numFmtId="0" fontId="17" fillId="0" borderId="42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6" fillId="0" borderId="17" xfId="0" applyFont="1" applyBorder="1" applyAlignment="1" applyProtection="1">
      <alignment vertical="center" shrinkToFit="1"/>
      <protection locked="0"/>
    </xf>
    <xf numFmtId="0" fontId="16" fillId="0" borderId="2" xfId="0" applyFont="1" applyBorder="1" applyAlignment="1" applyProtection="1">
      <alignment vertical="center" shrinkToFit="1"/>
      <protection locked="0"/>
    </xf>
    <xf numFmtId="0" fontId="16" fillId="0" borderId="19" xfId="0" applyFont="1" applyBorder="1" applyAlignment="1" applyProtection="1">
      <alignment vertical="center" shrinkToFit="1"/>
      <protection locked="0"/>
    </xf>
    <xf numFmtId="0" fontId="16" fillId="0" borderId="17" xfId="0" applyFont="1" applyBorder="1" applyAlignment="1" applyProtection="1">
      <alignment horizontal="left" vertical="center" shrinkToFit="1"/>
      <protection locked="0"/>
    </xf>
    <xf numFmtId="0" fontId="16" fillId="0" borderId="2" xfId="0" applyFont="1" applyBorder="1" applyAlignment="1" applyProtection="1">
      <alignment horizontal="left" vertical="center" shrinkToFit="1"/>
      <protection locked="0"/>
    </xf>
    <xf numFmtId="0" fontId="16" fillId="0" borderId="19" xfId="0" applyFont="1" applyBorder="1" applyAlignment="1" applyProtection="1">
      <alignment horizontal="left" vertical="center" shrinkToFit="1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189" fontId="16" fillId="0" borderId="9" xfId="0" applyNumberFormat="1" applyFont="1" applyFill="1" applyBorder="1" applyAlignment="1" applyProtection="1">
      <alignment horizontal="right" vertical="center" shrinkToFit="1"/>
      <protection locked="0"/>
    </xf>
    <xf numFmtId="189" fontId="16" fillId="0" borderId="33" xfId="0" applyNumberFormat="1" applyFont="1" applyFill="1" applyBorder="1" applyAlignment="1" applyProtection="1">
      <alignment horizontal="right" vertical="center" shrinkToFit="1"/>
      <protection locked="0"/>
    </xf>
    <xf numFmtId="178" fontId="16" fillId="0" borderId="31" xfId="0" applyNumberFormat="1" applyFont="1" applyFill="1" applyBorder="1" applyAlignment="1" applyProtection="1">
      <alignment horizontal="right" vertical="center" shrinkToFit="1"/>
      <protection locked="0"/>
    </xf>
    <xf numFmtId="178" fontId="16" fillId="0" borderId="39" xfId="0" applyNumberFormat="1" applyFont="1" applyFill="1" applyBorder="1" applyAlignment="1" applyProtection="1">
      <alignment horizontal="right" vertical="center" shrinkToFit="1"/>
      <protection locked="0"/>
    </xf>
    <xf numFmtId="187" fontId="16" fillId="0" borderId="9" xfId="0" applyNumberFormat="1" applyFont="1" applyFill="1" applyBorder="1" applyAlignment="1" applyProtection="1">
      <alignment horizontal="right" vertical="center" shrinkToFit="1"/>
      <protection locked="0"/>
    </xf>
    <xf numFmtId="187" fontId="16" fillId="0" borderId="4" xfId="0" applyNumberFormat="1" applyFont="1" applyFill="1" applyBorder="1" applyAlignment="1" applyProtection="1">
      <alignment horizontal="right" vertical="center" shrinkToFit="1"/>
      <protection locked="0"/>
    </xf>
    <xf numFmtId="187" fontId="16" fillId="0" borderId="8" xfId="0" applyNumberFormat="1" applyFont="1" applyFill="1" applyBorder="1" applyAlignment="1" applyProtection="1">
      <alignment horizontal="right" vertical="center" shrinkToFit="1"/>
      <protection locked="0"/>
    </xf>
    <xf numFmtId="178" fontId="16" fillId="0" borderId="38" xfId="0" applyNumberFormat="1" applyFont="1" applyFill="1" applyBorder="1" applyAlignment="1" applyProtection="1">
      <alignment horizontal="right" vertical="center" shrinkToFit="1"/>
      <protection locked="0"/>
    </xf>
    <xf numFmtId="178" fontId="16" fillId="0" borderId="22" xfId="0" applyNumberFormat="1" applyFont="1" applyFill="1" applyBorder="1" applyAlignment="1" applyProtection="1">
      <alignment horizontal="right" vertical="center" shrinkToFit="1"/>
      <protection locked="0"/>
    </xf>
    <xf numFmtId="189" fontId="16" fillId="0" borderId="41" xfId="0" applyNumberFormat="1" applyFont="1" applyFill="1" applyBorder="1" applyAlignment="1" applyProtection="1">
      <alignment horizontal="right" vertical="center" wrapText="1" shrinkToFit="1"/>
      <protection locked="0"/>
    </xf>
    <xf numFmtId="189" fontId="16" fillId="0" borderId="4" xfId="0" applyNumberFormat="1" applyFont="1" applyFill="1" applyBorder="1" applyAlignment="1" applyProtection="1">
      <alignment horizontal="right" vertical="center" wrapText="1" shrinkToFit="1"/>
      <protection locked="0"/>
    </xf>
    <xf numFmtId="189" fontId="16" fillId="0" borderId="8" xfId="0" applyNumberFormat="1" applyFont="1" applyFill="1" applyBorder="1" applyAlignment="1" applyProtection="1">
      <alignment horizontal="right" vertical="center" wrapText="1" shrinkToFit="1"/>
      <protection locked="0"/>
    </xf>
    <xf numFmtId="189" fontId="16" fillId="0" borderId="56" xfId="0" applyNumberFormat="1" applyFont="1" applyFill="1" applyBorder="1" applyAlignment="1" applyProtection="1">
      <alignment horizontal="right" vertical="center" wrapText="1" shrinkToFit="1"/>
      <protection locked="0"/>
    </xf>
    <xf numFmtId="189" fontId="16" fillId="0" borderId="38" xfId="0" applyNumberFormat="1" applyFont="1" applyFill="1" applyBorder="1" applyAlignment="1" applyProtection="1">
      <alignment horizontal="right" vertical="center" wrapText="1" shrinkToFit="1"/>
      <protection locked="0"/>
    </xf>
    <xf numFmtId="189" fontId="16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0" xfId="0" applyFont="1" applyBorder="1" applyAlignment="1">
      <alignment horizontal="right" vertical="center" shrinkToFi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7" fillId="3" borderId="57" xfId="0" applyFont="1" applyFill="1" applyBorder="1" applyAlignment="1">
      <alignment horizontal="center" vertical="center" wrapText="1"/>
    </xf>
    <xf numFmtId="0" fontId="17" fillId="3" borderId="58" xfId="0" applyFont="1" applyFill="1" applyBorder="1" applyAlignment="1">
      <alignment horizontal="center" vertical="center" wrapText="1"/>
    </xf>
    <xf numFmtId="0" fontId="17" fillId="3" borderId="47" xfId="0" applyFont="1" applyFill="1" applyBorder="1" applyAlignment="1">
      <alignment horizontal="center" vertical="center" wrapText="1"/>
    </xf>
    <xf numFmtId="0" fontId="17" fillId="3" borderId="46" xfId="0" applyFont="1" applyFill="1" applyBorder="1" applyAlignment="1">
      <alignment horizontal="center" vertical="center" wrapText="1"/>
    </xf>
    <xf numFmtId="0" fontId="17" fillId="3" borderId="59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</cellXfs>
  <cellStyles count="24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_1202" xfId="21"/>
    <cellStyle name="Currency" xfId="22"/>
    <cellStyle name="Currency [0]" xfId="23"/>
    <cellStyle name="표준_kc-elec system check list" xfId="24"/>
    <cellStyle name="Hyperlink" xfId="25"/>
    <cellStyle name="AeE­ [0]_INQUIRY ¿μ¾÷AßAø " xfId="26"/>
    <cellStyle name="AeE­_INQUIRY ¿μ¾÷AßAø " xfId="27"/>
    <cellStyle name="AÞ¸¶ [0]_INQUIRY ¿μ¾÷AßAø " xfId="28"/>
    <cellStyle name="AÞ¸¶_INQUIRY ¿μ¾÷AßAø " xfId="29"/>
    <cellStyle name="C￥AØ_¿μ¾÷CoE² " xfId="30"/>
    <cellStyle name="Comma [0]_ SG&amp;A Bridge " xfId="31"/>
    <cellStyle name="Comma_ SG&amp;A Bridge " xfId="32"/>
    <cellStyle name="Currency [0]_ SG&amp;A Bridge " xfId="33"/>
    <cellStyle name="Currency_ SG&amp;A Bridge " xfId="34"/>
    <cellStyle name="Header1" xfId="35"/>
    <cellStyle name="Header2" xfId="36"/>
    <cellStyle name="Normal_ SG&amp;A Bridge 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view="pageBreakPreview" zoomScale="90" zoomScaleNormal="75" zoomScaleSheetLayoutView="90" workbookViewId="0" topLeftCell="A1">
      <selection activeCell="A12" sqref="A12:N12"/>
    </sheetView>
  </sheetViews>
  <sheetFormatPr defaultColWidth="8.88671875" defaultRowHeight="13.5"/>
  <sheetData>
    <row r="1" spans="1:14" s="33" customFormat="1" ht="30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33" customFormat="1" ht="30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33" customFormat="1" ht="85.5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s="33" customFormat="1" ht="37.5" customHeight="1">
      <c r="A4" s="204" t="s">
        <v>193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s="36" customFormat="1" ht="49.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s="33" customFormat="1" ht="30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33" customFormat="1" ht="30" customHeight="1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s="33" customFormat="1" ht="30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s="33" customFormat="1" ht="30" customHeigh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s="33" customFormat="1" ht="30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s="33" customFormat="1" ht="30" customHeight="1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s="33" customFormat="1" ht="30" customHeight="1">
      <c r="A12" s="205" t="s">
        <v>113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</row>
    <row r="13" spans="1:14" s="33" customFormat="1" ht="30" customHeight="1">
      <c r="A13" s="3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s="33" customFormat="1" ht="30" customHeight="1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</sheetData>
  <sheetProtection selectLockedCells="1" selectUnlockedCells="1"/>
  <mergeCells count="2">
    <mergeCell ref="A4:N4"/>
    <mergeCell ref="A12:N12"/>
  </mergeCells>
  <printOptions/>
  <pageMargins left="0.75" right="0.75" top="1" bottom="1" header="0.5" footer="0.5"/>
  <pageSetup firstPageNumber="61" useFirstPageNumber="1" horizontalDpi="600" verticalDpi="600" orientation="landscape" paperSize="9" scale="90" r:id="rId1"/>
  <headerFooter alignWithMargins="0">
    <oddFooter>&amp;C 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90" zoomScaleNormal="70" zoomScaleSheetLayoutView="90" workbookViewId="0" topLeftCell="A1">
      <selection activeCell="A1" sqref="A1:G1"/>
    </sheetView>
  </sheetViews>
  <sheetFormatPr defaultColWidth="8.88671875" defaultRowHeight="13.5"/>
  <cols>
    <col min="1" max="1" width="5.88671875" style="14" customWidth="1"/>
    <col min="2" max="2" width="22.6640625" style="14" customWidth="1"/>
    <col min="3" max="3" width="20.21484375" style="14" customWidth="1"/>
    <col min="4" max="4" width="18.4453125" style="14" customWidth="1"/>
    <col min="5" max="5" width="19.21484375" style="14" customWidth="1"/>
    <col min="6" max="6" width="19.99609375" style="14" customWidth="1"/>
    <col min="7" max="7" width="20.3359375" style="14" customWidth="1"/>
    <col min="8" max="8" width="6.5546875" style="14" hidden="1" customWidth="1"/>
    <col min="9" max="16384" width="8.88671875" style="14" customWidth="1"/>
  </cols>
  <sheetData>
    <row r="1" spans="1:7" ht="27.75" customHeight="1">
      <c r="A1" s="206" t="s">
        <v>193</v>
      </c>
      <c r="B1" s="206"/>
      <c r="C1" s="206"/>
      <c r="D1" s="206"/>
      <c r="E1" s="206"/>
      <c r="F1" s="206"/>
      <c r="G1" s="206"/>
    </row>
    <row r="2" spans="1:3" s="41" customFormat="1" ht="22.5" customHeight="1">
      <c r="A2" s="207" t="s">
        <v>38</v>
      </c>
      <c r="B2" s="207"/>
      <c r="C2" s="207"/>
    </row>
    <row r="3" s="41" customFormat="1" ht="5.25" customHeight="1"/>
    <row r="4" s="41" customFormat="1" ht="22.5" customHeight="1">
      <c r="A4" s="42" t="s">
        <v>17</v>
      </c>
    </row>
    <row r="5" s="29" customFormat="1" ht="19.5" customHeight="1">
      <c r="B5" s="29" t="s">
        <v>71</v>
      </c>
    </row>
    <row r="6" s="29" customFormat="1" ht="19.5" customHeight="1">
      <c r="B6" s="29" t="s">
        <v>56</v>
      </c>
    </row>
    <row r="7" s="29" customFormat="1" ht="19.5" customHeight="1">
      <c r="B7" s="29" t="s">
        <v>72</v>
      </c>
    </row>
    <row r="8" s="41" customFormat="1" ht="6.75" customHeight="1"/>
    <row r="9" s="41" customFormat="1" ht="22.5" customHeight="1">
      <c r="A9" s="42" t="s">
        <v>18</v>
      </c>
    </row>
    <row r="10" spans="2:7" s="29" customFormat="1" ht="22.5" customHeight="1">
      <c r="B10" s="213" t="s">
        <v>95</v>
      </c>
      <c r="C10" s="213"/>
      <c r="D10" s="213"/>
      <c r="E10" s="213"/>
      <c r="F10" s="213"/>
      <c r="G10" s="213"/>
    </row>
    <row r="11" spans="2:7" s="29" customFormat="1" ht="18.75" customHeight="1">
      <c r="B11" s="213" t="s">
        <v>96</v>
      </c>
      <c r="C11" s="213"/>
      <c r="D11" s="213"/>
      <c r="E11" s="213"/>
      <c r="F11" s="213"/>
      <c r="G11" s="213"/>
    </row>
    <row r="12" s="29" customFormat="1" ht="19.5" customHeight="1">
      <c r="B12" s="29" t="s">
        <v>67</v>
      </c>
    </row>
    <row r="13" s="29" customFormat="1" ht="19.5" customHeight="1">
      <c r="B13" s="29" t="s">
        <v>51</v>
      </c>
    </row>
    <row r="14" s="29" customFormat="1" ht="19.5" customHeight="1">
      <c r="B14" s="29" t="s">
        <v>52</v>
      </c>
    </row>
    <row r="15" spans="1:2" s="29" customFormat="1" ht="19.5" customHeight="1">
      <c r="A15" s="43"/>
      <c r="B15" s="29" t="s">
        <v>68</v>
      </c>
    </row>
    <row r="16" s="16" customFormat="1" ht="8.25" customHeight="1"/>
    <row r="17" ht="23.25" customHeight="1">
      <c r="A17" s="15" t="s">
        <v>19</v>
      </c>
    </row>
    <row r="18" ht="18.75" customHeight="1">
      <c r="B18" s="16" t="s">
        <v>39</v>
      </c>
    </row>
    <row r="19" spans="2:7" ht="15" customHeight="1">
      <c r="B19" s="16"/>
      <c r="G19" s="82" t="s">
        <v>94</v>
      </c>
    </row>
    <row r="20" spans="2:8" ht="23.25" customHeight="1">
      <c r="B20" s="211" t="s">
        <v>58</v>
      </c>
      <c r="C20" s="208" t="s">
        <v>65</v>
      </c>
      <c r="D20" s="209"/>
      <c r="E20" s="210"/>
      <c r="F20" s="211" t="s">
        <v>66</v>
      </c>
      <c r="G20" s="215" t="s">
        <v>40</v>
      </c>
      <c r="H20" s="17"/>
    </row>
    <row r="21" spans="2:8" ht="23.25" customHeight="1">
      <c r="B21" s="212"/>
      <c r="C21" s="18" t="s">
        <v>14</v>
      </c>
      <c r="D21" s="18" t="s">
        <v>15</v>
      </c>
      <c r="E21" s="18" t="s">
        <v>16</v>
      </c>
      <c r="F21" s="212"/>
      <c r="G21" s="212"/>
      <c r="H21" s="17"/>
    </row>
    <row r="22" spans="2:8" ht="28.5" customHeight="1">
      <c r="B22" s="170">
        <v>110187</v>
      </c>
      <c r="C22" s="170">
        <v>33800</v>
      </c>
      <c r="D22" s="170">
        <v>42190</v>
      </c>
      <c r="E22" s="81">
        <f>C22-D22</f>
        <v>-8390</v>
      </c>
      <c r="F22" s="170">
        <f>B22+E22</f>
        <v>101797</v>
      </c>
      <c r="G22" s="18"/>
      <c r="H22" s="17"/>
    </row>
    <row r="23" spans="2:7" s="41" customFormat="1" ht="19.5" customHeight="1">
      <c r="B23" s="214" t="s">
        <v>54</v>
      </c>
      <c r="C23" s="214"/>
      <c r="D23" s="214"/>
      <c r="E23" s="214"/>
      <c r="F23" s="214"/>
      <c r="G23" s="214"/>
    </row>
    <row r="24" spans="2:7" s="41" customFormat="1" ht="19.5" customHeight="1">
      <c r="B24" s="214" t="s">
        <v>191</v>
      </c>
      <c r="C24" s="214"/>
      <c r="D24" s="214"/>
      <c r="E24" s="214"/>
      <c r="F24" s="214"/>
      <c r="G24" s="214"/>
    </row>
    <row r="25" spans="2:7" s="41" customFormat="1" ht="19.5" customHeight="1">
      <c r="B25" s="214" t="s">
        <v>192</v>
      </c>
      <c r="C25" s="214"/>
      <c r="D25" s="214"/>
      <c r="E25" s="214"/>
      <c r="F25" s="214"/>
      <c r="G25" s="214"/>
    </row>
    <row r="26" s="41" customFormat="1" ht="19.5" customHeight="1">
      <c r="B26" s="29" t="s">
        <v>55</v>
      </c>
    </row>
    <row r="27" s="41" customFormat="1" ht="19.5" customHeight="1">
      <c r="B27" s="29" t="s">
        <v>53</v>
      </c>
    </row>
    <row r="28" ht="15" customHeight="1"/>
  </sheetData>
  <mergeCells count="11">
    <mergeCell ref="B25:G25"/>
    <mergeCell ref="B24:G24"/>
    <mergeCell ref="G20:G21"/>
    <mergeCell ref="B20:B21"/>
    <mergeCell ref="B23:G23"/>
    <mergeCell ref="A1:G1"/>
    <mergeCell ref="A2:C2"/>
    <mergeCell ref="C20:E20"/>
    <mergeCell ref="F20:F21"/>
    <mergeCell ref="B11:G11"/>
    <mergeCell ref="B10:G10"/>
  </mergeCells>
  <printOptions/>
  <pageMargins left="0.75" right="0.75" top="0.84" bottom="0.64" header="0.5" footer="0.4"/>
  <pageSetup firstPageNumber="63" useFirstPageNumber="1" horizontalDpi="600" verticalDpi="600" orientation="landscape" paperSize="9" scale="90" r:id="rId1"/>
  <headerFooter alignWithMargins="0">
    <oddFooter>&amp;C 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90" zoomScaleSheetLayoutView="90" workbookViewId="0" topLeftCell="A1">
      <selection activeCell="B10" sqref="C10"/>
    </sheetView>
  </sheetViews>
  <sheetFormatPr defaultColWidth="8.88671875" defaultRowHeight="13.5"/>
  <cols>
    <col min="1" max="1" width="19.10546875" style="14" customWidth="1"/>
    <col min="2" max="2" width="14.88671875" style="14" customWidth="1"/>
    <col min="3" max="3" width="14.4453125" style="14" customWidth="1"/>
    <col min="4" max="4" width="14.5546875" style="14" customWidth="1"/>
    <col min="5" max="5" width="21.10546875" style="14" customWidth="1"/>
    <col min="6" max="6" width="14.77734375" style="14" customWidth="1"/>
    <col min="7" max="7" width="14.3359375" style="14" customWidth="1"/>
    <col min="8" max="8" width="14.4453125" style="14" customWidth="1"/>
    <col min="9" max="16384" width="8.88671875" style="14" customWidth="1"/>
  </cols>
  <sheetData>
    <row r="1" spans="1:4" ht="16.5" customHeight="1">
      <c r="A1" s="207" t="s">
        <v>41</v>
      </c>
      <c r="B1" s="207"/>
      <c r="C1" s="207"/>
      <c r="D1" s="207"/>
    </row>
    <row r="2" spans="1:4" ht="14.25" customHeight="1">
      <c r="A2" s="19"/>
      <c r="B2" s="19"/>
      <c r="C2" s="19"/>
      <c r="D2" s="19"/>
    </row>
    <row r="3" spans="1:4" ht="19.5" customHeight="1">
      <c r="A3" s="20" t="s">
        <v>20</v>
      </c>
      <c r="B3" s="19"/>
      <c r="C3" s="19"/>
      <c r="D3" s="19"/>
    </row>
    <row r="4" ht="15" customHeight="1" thickBot="1">
      <c r="H4" s="82" t="s">
        <v>35</v>
      </c>
    </row>
    <row r="5" spans="1:8" s="27" customFormat="1" ht="32.25" customHeight="1">
      <c r="A5" s="216" t="s">
        <v>125</v>
      </c>
      <c r="B5" s="217"/>
      <c r="C5" s="217"/>
      <c r="D5" s="217"/>
      <c r="E5" s="218" t="s">
        <v>126</v>
      </c>
      <c r="F5" s="217"/>
      <c r="G5" s="217"/>
      <c r="H5" s="219"/>
    </row>
    <row r="6" spans="1:8" s="27" customFormat="1" ht="43.5" customHeight="1" thickBot="1">
      <c r="A6" s="132" t="s">
        <v>127</v>
      </c>
      <c r="B6" s="133" t="s">
        <v>128</v>
      </c>
      <c r="C6" s="83" t="s">
        <v>129</v>
      </c>
      <c r="D6" s="83" t="s">
        <v>130</v>
      </c>
      <c r="E6" s="83" t="s">
        <v>127</v>
      </c>
      <c r="F6" s="133" t="s">
        <v>131</v>
      </c>
      <c r="G6" s="83" t="s">
        <v>132</v>
      </c>
      <c r="H6" s="134" t="s">
        <v>133</v>
      </c>
    </row>
    <row r="7" spans="1:8" s="44" customFormat="1" ht="49.5" customHeight="1" thickTop="1">
      <c r="A7" s="135" t="s">
        <v>176</v>
      </c>
      <c r="B7" s="166">
        <f>SUM(B8:B15)</f>
        <v>169097</v>
      </c>
      <c r="C7" s="166">
        <f>SUM(C8:C15)</f>
        <v>143987</v>
      </c>
      <c r="D7" s="152">
        <f aca="true" t="shared" si="0" ref="D7:D14">SUM(C7-B7)</f>
        <v>-25110</v>
      </c>
      <c r="E7" s="136" t="s">
        <v>176</v>
      </c>
      <c r="F7" s="166">
        <f>SUM(F8:F15)</f>
        <v>169097</v>
      </c>
      <c r="G7" s="166">
        <f>SUM(G8:G15)</f>
        <v>143987</v>
      </c>
      <c r="H7" s="153">
        <f>G7-F7</f>
        <v>-25110</v>
      </c>
    </row>
    <row r="8" spans="1:8" s="29" customFormat="1" ht="36.75" customHeight="1">
      <c r="A8" s="137" t="s">
        <v>134</v>
      </c>
      <c r="B8" s="167"/>
      <c r="C8" s="167"/>
      <c r="D8" s="138"/>
      <c r="E8" s="139" t="s">
        <v>135</v>
      </c>
      <c r="F8" s="167">
        <v>55310</v>
      </c>
      <c r="G8" s="167">
        <v>42190</v>
      </c>
      <c r="H8" s="140">
        <f>G8-F8</f>
        <v>-13120</v>
      </c>
    </row>
    <row r="9" spans="1:8" s="29" customFormat="1" ht="36.75" customHeight="1">
      <c r="A9" s="137" t="s">
        <v>136</v>
      </c>
      <c r="B9" s="167">
        <v>20360</v>
      </c>
      <c r="C9" s="167">
        <v>20000</v>
      </c>
      <c r="D9" s="138">
        <f t="shared" si="0"/>
        <v>-360</v>
      </c>
      <c r="E9" s="139" t="s">
        <v>137</v>
      </c>
      <c r="F9" s="167"/>
      <c r="G9" s="167"/>
      <c r="H9" s="171"/>
    </row>
    <row r="10" spans="1:8" s="29" customFormat="1" ht="36.75" customHeight="1">
      <c r="A10" s="137" t="s">
        <v>182</v>
      </c>
      <c r="B10" s="167"/>
      <c r="C10" s="167"/>
      <c r="D10" s="138"/>
      <c r="E10" s="172" t="s">
        <v>186</v>
      </c>
      <c r="F10" s="173"/>
      <c r="G10" s="173"/>
      <c r="H10" s="174"/>
    </row>
    <row r="11" spans="1:8" s="29" customFormat="1" ht="36.75" customHeight="1">
      <c r="A11" s="137" t="s">
        <v>183</v>
      </c>
      <c r="B11" s="167"/>
      <c r="C11" s="167"/>
      <c r="D11" s="138"/>
      <c r="E11" s="139" t="s">
        <v>138</v>
      </c>
      <c r="F11" s="168">
        <v>108187</v>
      </c>
      <c r="G11" s="168">
        <v>99797</v>
      </c>
      <c r="H11" s="140">
        <f>G11-F11</f>
        <v>-8390</v>
      </c>
    </row>
    <row r="12" spans="1:8" s="29" customFormat="1" ht="36.75" customHeight="1">
      <c r="A12" s="137" t="s">
        <v>139</v>
      </c>
      <c r="B12" s="167">
        <v>130087</v>
      </c>
      <c r="C12" s="167">
        <v>110187</v>
      </c>
      <c r="D12" s="138">
        <f t="shared" si="0"/>
        <v>-19900</v>
      </c>
      <c r="E12" s="139" t="s">
        <v>140</v>
      </c>
      <c r="F12" s="168">
        <v>2000</v>
      </c>
      <c r="G12" s="168">
        <v>2000</v>
      </c>
      <c r="H12" s="140">
        <f>G12-F12</f>
        <v>0</v>
      </c>
    </row>
    <row r="13" spans="1:8" s="29" customFormat="1" ht="36.75" customHeight="1">
      <c r="A13" s="137" t="s">
        <v>184</v>
      </c>
      <c r="B13" s="167"/>
      <c r="C13" s="167"/>
      <c r="D13" s="138"/>
      <c r="E13" s="139" t="s">
        <v>185</v>
      </c>
      <c r="F13" s="168"/>
      <c r="G13" s="168"/>
      <c r="H13" s="140"/>
    </row>
    <row r="14" spans="1:8" s="29" customFormat="1" ht="36.75" customHeight="1">
      <c r="A14" s="137" t="s">
        <v>141</v>
      </c>
      <c r="B14" s="167">
        <v>4250</v>
      </c>
      <c r="C14" s="167">
        <v>3800</v>
      </c>
      <c r="D14" s="138">
        <f t="shared" si="0"/>
        <v>-450</v>
      </c>
      <c r="E14" s="139" t="s">
        <v>142</v>
      </c>
      <c r="F14" s="168">
        <v>3600</v>
      </c>
      <c r="G14" s="168">
        <v>0</v>
      </c>
      <c r="H14" s="140">
        <f>G14-F14</f>
        <v>-3600</v>
      </c>
    </row>
    <row r="15" spans="1:8" s="29" customFormat="1" ht="36.75" customHeight="1" thickBot="1">
      <c r="A15" s="165" t="s">
        <v>181</v>
      </c>
      <c r="B15" s="175">
        <v>14400</v>
      </c>
      <c r="C15" s="175">
        <v>10000</v>
      </c>
      <c r="D15" s="141">
        <f>SUM(C15-B15)</f>
        <v>-4400</v>
      </c>
      <c r="E15" s="142"/>
      <c r="F15" s="169"/>
      <c r="G15" s="169"/>
      <c r="H15" s="143"/>
    </row>
  </sheetData>
  <mergeCells count="3">
    <mergeCell ref="A5:D5"/>
    <mergeCell ref="E5:H5"/>
    <mergeCell ref="A1:D1"/>
  </mergeCells>
  <printOptions/>
  <pageMargins left="0.75" right="0.41" top="1" bottom="0.92" header="0.5" footer="0.5"/>
  <pageSetup firstPageNumber="64" useFirstPageNumber="1" horizontalDpi="600" verticalDpi="600" orientation="landscape" paperSize="9" scale="90" r:id="rId1"/>
  <headerFooter alignWithMargins="0">
    <oddFooter>&amp;C 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="90" zoomScaleSheetLayoutView="90" workbookViewId="0" topLeftCell="A1">
      <selection activeCell="B10" sqref="C10"/>
    </sheetView>
  </sheetViews>
  <sheetFormatPr defaultColWidth="8.88671875" defaultRowHeight="13.5"/>
  <cols>
    <col min="1" max="3" width="3.77734375" style="23" customWidth="1"/>
    <col min="4" max="4" width="23.21484375" style="23" customWidth="1"/>
    <col min="5" max="5" width="17.3359375" style="47" customWidth="1"/>
    <col min="6" max="6" width="15.99609375" style="47" customWidth="1"/>
    <col min="7" max="7" width="17.21484375" style="47" customWidth="1"/>
    <col min="8" max="8" width="41.3359375" style="23" customWidth="1"/>
    <col min="9" max="16384" width="8.88671875" style="23" customWidth="1"/>
  </cols>
  <sheetData>
    <row r="1" spans="1:7" s="25" customFormat="1" ht="19.5">
      <c r="A1" s="24"/>
      <c r="B1" s="24" t="s">
        <v>26</v>
      </c>
      <c r="C1" s="24"/>
      <c r="D1" s="24"/>
      <c r="E1" s="45"/>
      <c r="F1" s="45"/>
      <c r="G1" s="48"/>
    </row>
    <row r="2" spans="1:8" ht="14.25" customHeight="1" thickBot="1">
      <c r="A2" s="21"/>
      <c r="B2" s="21"/>
      <c r="C2" s="21"/>
      <c r="D2" s="22"/>
      <c r="E2" s="46"/>
      <c r="F2" s="46"/>
      <c r="H2" s="151" t="s">
        <v>172</v>
      </c>
    </row>
    <row r="3" spans="1:8" s="26" customFormat="1" ht="24" customHeight="1">
      <c r="A3" s="231" t="s">
        <v>21</v>
      </c>
      <c r="B3" s="232"/>
      <c r="C3" s="232"/>
      <c r="D3" s="232"/>
      <c r="E3" s="227" t="s">
        <v>59</v>
      </c>
      <c r="F3" s="227" t="s">
        <v>60</v>
      </c>
      <c r="G3" s="227" t="s">
        <v>97</v>
      </c>
      <c r="H3" s="229" t="s">
        <v>34</v>
      </c>
    </row>
    <row r="4" spans="1:8" s="26" customFormat="1" ht="24" customHeight="1" thickBot="1">
      <c r="A4" s="85" t="s">
        <v>22</v>
      </c>
      <c r="B4" s="86" t="s">
        <v>23</v>
      </c>
      <c r="C4" s="86" t="s">
        <v>24</v>
      </c>
      <c r="D4" s="86" t="s">
        <v>25</v>
      </c>
      <c r="E4" s="233"/>
      <c r="F4" s="228"/>
      <c r="G4" s="228"/>
      <c r="H4" s="230"/>
    </row>
    <row r="5" spans="1:8" s="27" customFormat="1" ht="24.75" customHeight="1" thickTop="1">
      <c r="A5" s="225" t="s">
        <v>27</v>
      </c>
      <c r="B5" s="226"/>
      <c r="C5" s="226"/>
      <c r="D5" s="226"/>
      <c r="E5" s="87">
        <f>SUM(E6,E11)</f>
        <v>39010</v>
      </c>
      <c r="F5" s="87">
        <f>SUM(F6,F11)</f>
        <v>33800</v>
      </c>
      <c r="G5" s="88">
        <f aca="true" t="shared" si="0" ref="G5:G17">F5-E5</f>
        <v>-5210</v>
      </c>
      <c r="H5" s="89"/>
    </row>
    <row r="6" spans="1:8" s="27" customFormat="1" ht="24.75" customHeight="1">
      <c r="A6" s="90"/>
      <c r="B6" s="221" t="s">
        <v>28</v>
      </c>
      <c r="C6" s="221"/>
      <c r="D6" s="221"/>
      <c r="E6" s="93">
        <f>E7+E9</f>
        <v>24610</v>
      </c>
      <c r="F6" s="93">
        <f>F7+F9</f>
        <v>23800</v>
      </c>
      <c r="G6" s="94">
        <f t="shared" si="0"/>
        <v>-810</v>
      </c>
      <c r="H6" s="95"/>
    </row>
    <row r="7" spans="1:8" s="27" customFormat="1" ht="24.75" customHeight="1">
      <c r="A7" s="96"/>
      <c r="B7" s="97"/>
      <c r="C7" s="221" t="s">
        <v>49</v>
      </c>
      <c r="D7" s="222"/>
      <c r="E7" s="93">
        <v>20360</v>
      </c>
      <c r="F7" s="93">
        <f>F8</f>
        <v>20000</v>
      </c>
      <c r="G7" s="94">
        <f t="shared" si="0"/>
        <v>-360</v>
      </c>
      <c r="H7" s="98"/>
    </row>
    <row r="8" spans="1:8" s="27" customFormat="1" ht="40.5" customHeight="1">
      <c r="A8" s="96"/>
      <c r="B8" s="99"/>
      <c r="C8" s="92"/>
      <c r="D8" s="91" t="s">
        <v>50</v>
      </c>
      <c r="E8" s="93">
        <v>20360</v>
      </c>
      <c r="F8" s="93">
        <v>20000</v>
      </c>
      <c r="G8" s="94">
        <f t="shared" si="0"/>
        <v>-360</v>
      </c>
      <c r="H8" s="130" t="s">
        <v>174</v>
      </c>
    </row>
    <row r="9" spans="1:8" s="27" customFormat="1" ht="24.75" customHeight="1">
      <c r="A9" s="96"/>
      <c r="B9" s="99"/>
      <c r="C9" s="221" t="s">
        <v>29</v>
      </c>
      <c r="D9" s="222"/>
      <c r="E9" s="93">
        <v>4250</v>
      </c>
      <c r="F9" s="93">
        <f>F10</f>
        <v>3800</v>
      </c>
      <c r="G9" s="94">
        <f t="shared" si="0"/>
        <v>-450</v>
      </c>
      <c r="H9" s="100"/>
    </row>
    <row r="10" spans="1:8" s="27" customFormat="1" ht="39" customHeight="1">
      <c r="A10" s="96"/>
      <c r="B10" s="101"/>
      <c r="C10" s="92"/>
      <c r="D10" s="144" t="s">
        <v>57</v>
      </c>
      <c r="E10" s="93">
        <v>4250</v>
      </c>
      <c r="F10" s="93">
        <v>3800</v>
      </c>
      <c r="G10" s="94">
        <f t="shared" si="0"/>
        <v>-450</v>
      </c>
      <c r="H10" s="130" t="s">
        <v>173</v>
      </c>
    </row>
    <row r="11" spans="1:8" s="27" customFormat="1" ht="24.75" customHeight="1">
      <c r="A11" s="96"/>
      <c r="B11" s="221" t="s">
        <v>33</v>
      </c>
      <c r="C11" s="222"/>
      <c r="D11" s="222"/>
      <c r="E11" s="93">
        <v>14400</v>
      </c>
      <c r="F11" s="93">
        <f>F12</f>
        <v>10000</v>
      </c>
      <c r="G11" s="94">
        <f t="shared" si="0"/>
        <v>-4400</v>
      </c>
      <c r="H11" s="130"/>
    </row>
    <row r="12" spans="1:8" s="27" customFormat="1" ht="24.75" customHeight="1">
      <c r="A12" s="96"/>
      <c r="B12" s="99"/>
      <c r="C12" s="221" t="s">
        <v>47</v>
      </c>
      <c r="D12" s="222"/>
      <c r="E12" s="93">
        <v>14400</v>
      </c>
      <c r="F12" s="93">
        <f>F13</f>
        <v>10000</v>
      </c>
      <c r="G12" s="94">
        <f t="shared" si="0"/>
        <v>-4400</v>
      </c>
      <c r="H12" s="130"/>
    </row>
    <row r="13" spans="1:8" s="27" customFormat="1" ht="39.75" customHeight="1">
      <c r="A13" s="102"/>
      <c r="B13" s="101"/>
      <c r="C13" s="92"/>
      <c r="D13" s="91" t="s">
        <v>48</v>
      </c>
      <c r="E13" s="93">
        <v>14400</v>
      </c>
      <c r="F13" s="93">
        <v>10000</v>
      </c>
      <c r="G13" s="94">
        <f t="shared" si="0"/>
        <v>-4400</v>
      </c>
      <c r="H13" s="130" t="s">
        <v>175</v>
      </c>
    </row>
    <row r="14" spans="1:8" s="27" customFormat="1" ht="24.75" customHeight="1">
      <c r="A14" s="220" t="s">
        <v>30</v>
      </c>
      <c r="B14" s="221"/>
      <c r="C14" s="221"/>
      <c r="D14" s="221"/>
      <c r="E14" s="93">
        <v>130087</v>
      </c>
      <c r="F14" s="93">
        <f>F15</f>
        <v>110187</v>
      </c>
      <c r="G14" s="94">
        <f t="shared" si="0"/>
        <v>-19900</v>
      </c>
      <c r="H14" s="130"/>
    </row>
    <row r="15" spans="1:8" s="27" customFormat="1" ht="24.75" customHeight="1">
      <c r="A15" s="90"/>
      <c r="B15" s="221" t="s">
        <v>31</v>
      </c>
      <c r="C15" s="221"/>
      <c r="D15" s="221"/>
      <c r="E15" s="93">
        <v>130087</v>
      </c>
      <c r="F15" s="93">
        <f>F16</f>
        <v>110187</v>
      </c>
      <c r="G15" s="94">
        <f t="shared" si="0"/>
        <v>-19900</v>
      </c>
      <c r="H15" s="130"/>
    </row>
    <row r="16" spans="1:8" s="27" customFormat="1" ht="24.75" customHeight="1">
      <c r="A16" s="96"/>
      <c r="B16" s="97"/>
      <c r="C16" s="221" t="s">
        <v>32</v>
      </c>
      <c r="D16" s="222"/>
      <c r="E16" s="93">
        <v>130087</v>
      </c>
      <c r="F16" s="93">
        <f>F17</f>
        <v>110187</v>
      </c>
      <c r="G16" s="94">
        <f t="shared" si="0"/>
        <v>-19900</v>
      </c>
      <c r="H16" s="130"/>
    </row>
    <row r="17" spans="1:8" s="27" customFormat="1" ht="36" customHeight="1">
      <c r="A17" s="102"/>
      <c r="B17" s="101"/>
      <c r="C17" s="92"/>
      <c r="D17" s="91" t="s">
        <v>98</v>
      </c>
      <c r="E17" s="93">
        <v>130087</v>
      </c>
      <c r="F17" s="93">
        <v>110187</v>
      </c>
      <c r="G17" s="94">
        <f t="shared" si="0"/>
        <v>-19900</v>
      </c>
      <c r="H17" s="130" t="s">
        <v>187</v>
      </c>
    </row>
    <row r="18" spans="1:8" s="27" customFormat="1" ht="35.25" customHeight="1" thickBot="1">
      <c r="A18" s="223" t="s">
        <v>180</v>
      </c>
      <c r="B18" s="224"/>
      <c r="C18" s="224"/>
      <c r="D18" s="224"/>
      <c r="E18" s="154">
        <f>SUM(E5,E14)</f>
        <v>169097</v>
      </c>
      <c r="F18" s="154">
        <f>SUM(F5,F14)</f>
        <v>143987</v>
      </c>
      <c r="G18" s="155">
        <f>F18-E18</f>
        <v>-25110</v>
      </c>
      <c r="H18" s="103"/>
    </row>
    <row r="19" ht="19.5" customHeight="1"/>
  </sheetData>
  <mergeCells count="15">
    <mergeCell ref="H3:H4"/>
    <mergeCell ref="A3:D3"/>
    <mergeCell ref="G3:G4"/>
    <mergeCell ref="E3:E4"/>
    <mergeCell ref="A5:D5"/>
    <mergeCell ref="B6:D6"/>
    <mergeCell ref="F3:F4"/>
    <mergeCell ref="C12:D12"/>
    <mergeCell ref="C7:D7"/>
    <mergeCell ref="B11:D11"/>
    <mergeCell ref="C9:D9"/>
    <mergeCell ref="A14:D14"/>
    <mergeCell ref="B15:D15"/>
    <mergeCell ref="C16:D16"/>
    <mergeCell ref="A18:D18"/>
  </mergeCells>
  <printOptions/>
  <pageMargins left="0.75" right="0.6" top="1" bottom="1" header="0.5" footer="0.5"/>
  <pageSetup firstPageNumber="65" useFirstPageNumber="1" horizontalDpi="600" verticalDpi="600" orientation="landscape" paperSize="9" scale="90" r:id="rId1"/>
  <headerFooter alignWithMargins="0">
    <oddFooter>&amp;C 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90" zoomScaleNormal="75" zoomScaleSheetLayoutView="90" workbookViewId="0" topLeftCell="A7">
      <selection activeCell="G41" sqref="G41"/>
    </sheetView>
  </sheetViews>
  <sheetFormatPr defaultColWidth="8.88671875" defaultRowHeight="13.5"/>
  <cols>
    <col min="1" max="5" width="3.99609375" style="78" customWidth="1"/>
    <col min="6" max="6" width="7.4453125" style="78" customWidth="1"/>
    <col min="7" max="7" width="57.3359375" style="78" customWidth="1"/>
    <col min="8" max="8" width="15.21484375" style="78" customWidth="1"/>
    <col min="9" max="9" width="13.99609375" style="78" customWidth="1"/>
    <col min="10" max="10" width="13.5546875" style="78" customWidth="1"/>
    <col min="11" max="16384" width="8.88671875" style="57" customWidth="1"/>
  </cols>
  <sheetData>
    <row r="1" spans="1:9" s="55" customFormat="1" ht="30" customHeight="1">
      <c r="A1" s="197" t="s">
        <v>63</v>
      </c>
      <c r="B1" s="197"/>
      <c r="C1" s="197"/>
      <c r="D1" s="197"/>
      <c r="E1" s="54"/>
      <c r="F1" s="54"/>
      <c r="G1" s="54"/>
      <c r="I1" s="56"/>
    </row>
    <row r="2" spans="9:10" ht="15" thickBot="1">
      <c r="I2" s="195" t="s">
        <v>93</v>
      </c>
      <c r="J2" s="195"/>
    </row>
    <row r="3" spans="1:10" ht="45" customHeight="1" thickBot="1">
      <c r="A3" s="104" t="s">
        <v>74</v>
      </c>
      <c r="B3" s="105" t="s">
        <v>75</v>
      </c>
      <c r="C3" s="105" t="s">
        <v>76</v>
      </c>
      <c r="D3" s="105" t="s">
        <v>77</v>
      </c>
      <c r="E3" s="105" t="s">
        <v>78</v>
      </c>
      <c r="F3" s="105" t="s">
        <v>79</v>
      </c>
      <c r="G3" s="105" t="s">
        <v>80</v>
      </c>
      <c r="H3" s="105" t="s">
        <v>81</v>
      </c>
      <c r="I3" s="105" t="s">
        <v>82</v>
      </c>
      <c r="J3" s="106" t="s">
        <v>83</v>
      </c>
    </row>
    <row r="4" spans="1:10" ht="27.75" customHeight="1" thickTop="1">
      <c r="A4" s="198" t="s">
        <v>86</v>
      </c>
      <c r="B4" s="192"/>
      <c r="C4" s="192"/>
      <c r="D4" s="192"/>
      <c r="E4" s="192"/>
      <c r="F4" s="192"/>
      <c r="G4" s="235"/>
      <c r="H4" s="181">
        <v>169097</v>
      </c>
      <c r="I4" s="181">
        <f>I6+I45</f>
        <v>143987</v>
      </c>
      <c r="J4" s="107">
        <f aca="true" t="shared" si="0" ref="J4:J11">SUM(I4-H4)</f>
        <v>-25110</v>
      </c>
    </row>
    <row r="5" spans="1:10" ht="27.75" customHeight="1">
      <c r="A5" s="108"/>
      <c r="B5" s="196" t="s">
        <v>87</v>
      </c>
      <c r="C5" s="194"/>
      <c r="D5" s="194"/>
      <c r="E5" s="194"/>
      <c r="F5" s="194"/>
      <c r="G5" s="199"/>
      <c r="H5" s="182">
        <v>169097</v>
      </c>
      <c r="I5" s="182">
        <f>I6+I48</f>
        <v>143987</v>
      </c>
      <c r="J5" s="109">
        <f t="shared" si="0"/>
        <v>-25110</v>
      </c>
    </row>
    <row r="6" spans="1:10" ht="27.75" customHeight="1">
      <c r="A6" s="110"/>
      <c r="B6" s="58"/>
      <c r="C6" s="196" t="s">
        <v>88</v>
      </c>
      <c r="D6" s="194"/>
      <c r="E6" s="194"/>
      <c r="F6" s="194"/>
      <c r="G6" s="199"/>
      <c r="H6" s="182">
        <v>60910</v>
      </c>
      <c r="I6" s="182">
        <v>44190</v>
      </c>
      <c r="J6" s="109">
        <f t="shared" si="0"/>
        <v>-16720</v>
      </c>
    </row>
    <row r="7" spans="1:10" ht="27.75" customHeight="1">
      <c r="A7" s="110"/>
      <c r="B7" s="59"/>
      <c r="C7" s="58"/>
      <c r="D7" s="196" t="s">
        <v>89</v>
      </c>
      <c r="E7" s="194"/>
      <c r="F7" s="194"/>
      <c r="G7" s="199"/>
      <c r="H7" s="182">
        <v>60910</v>
      </c>
      <c r="I7" s="182">
        <v>44190</v>
      </c>
      <c r="J7" s="109">
        <f t="shared" si="0"/>
        <v>-16720</v>
      </c>
    </row>
    <row r="8" spans="1:10" ht="27.75" customHeight="1">
      <c r="A8" s="111"/>
      <c r="B8" s="60"/>
      <c r="C8" s="60"/>
      <c r="D8" s="61"/>
      <c r="E8" s="196" t="s">
        <v>90</v>
      </c>
      <c r="F8" s="194"/>
      <c r="G8" s="199"/>
      <c r="H8" s="183">
        <v>16150</v>
      </c>
      <c r="I8" s="182">
        <v>13200</v>
      </c>
      <c r="J8" s="109">
        <f t="shared" si="0"/>
        <v>-2950</v>
      </c>
    </row>
    <row r="9" spans="1:10" ht="27.75" customHeight="1">
      <c r="A9" s="111"/>
      <c r="B9" s="60"/>
      <c r="C9" s="60"/>
      <c r="D9" s="60"/>
      <c r="E9" s="62"/>
      <c r="F9" s="196" t="s">
        <v>91</v>
      </c>
      <c r="G9" s="199"/>
      <c r="H9" s="183">
        <v>16150</v>
      </c>
      <c r="I9" s="182">
        <v>13200</v>
      </c>
      <c r="J9" s="109">
        <f t="shared" si="0"/>
        <v>-2950</v>
      </c>
    </row>
    <row r="10" spans="1:10" ht="27.75" customHeight="1">
      <c r="A10" s="111"/>
      <c r="B10" s="60"/>
      <c r="C10" s="60"/>
      <c r="D10" s="60"/>
      <c r="E10" s="63"/>
      <c r="F10" s="234" t="s">
        <v>92</v>
      </c>
      <c r="G10" s="199"/>
      <c r="H10" s="183">
        <v>16150</v>
      </c>
      <c r="I10" s="183">
        <v>13200</v>
      </c>
      <c r="J10" s="109">
        <f t="shared" si="0"/>
        <v>-2950</v>
      </c>
    </row>
    <row r="11" spans="1:10" ht="31.5" customHeight="1">
      <c r="A11" s="111"/>
      <c r="B11" s="60"/>
      <c r="C11" s="64"/>
      <c r="D11" s="60"/>
      <c r="E11" s="65"/>
      <c r="F11" s="66"/>
      <c r="G11" s="52" t="s">
        <v>124</v>
      </c>
      <c r="H11" s="260">
        <v>16150</v>
      </c>
      <c r="I11" s="260">
        <v>13200</v>
      </c>
      <c r="J11" s="258">
        <f t="shared" si="0"/>
        <v>-2950</v>
      </c>
    </row>
    <row r="12" spans="1:10" ht="31.5" customHeight="1">
      <c r="A12" s="111"/>
      <c r="B12" s="60"/>
      <c r="C12" s="64"/>
      <c r="D12" s="60"/>
      <c r="E12" s="65"/>
      <c r="F12" s="67"/>
      <c r="G12" s="52" t="s">
        <v>123</v>
      </c>
      <c r="H12" s="261"/>
      <c r="I12" s="261"/>
      <c r="J12" s="263"/>
    </row>
    <row r="13" spans="1:10" ht="31.5" customHeight="1">
      <c r="A13" s="111"/>
      <c r="B13" s="60"/>
      <c r="C13" s="64"/>
      <c r="D13" s="60"/>
      <c r="E13" s="65"/>
      <c r="F13" s="63"/>
      <c r="G13" s="53" t="s">
        <v>122</v>
      </c>
      <c r="H13" s="261"/>
      <c r="I13" s="261"/>
      <c r="J13" s="263"/>
    </row>
    <row r="14" spans="1:10" ht="31.5" customHeight="1">
      <c r="A14" s="111"/>
      <c r="B14" s="60"/>
      <c r="C14" s="64"/>
      <c r="D14" s="60"/>
      <c r="E14" s="65"/>
      <c r="F14" s="68"/>
      <c r="G14" s="49" t="s">
        <v>121</v>
      </c>
      <c r="H14" s="262"/>
      <c r="I14" s="262"/>
      <c r="J14" s="264"/>
    </row>
    <row r="15" spans="1:10" ht="27.75" customHeight="1">
      <c r="A15" s="111"/>
      <c r="B15" s="60"/>
      <c r="C15" s="60"/>
      <c r="D15" s="60"/>
      <c r="E15" s="200" t="s">
        <v>85</v>
      </c>
      <c r="F15" s="201"/>
      <c r="G15" s="202"/>
      <c r="H15" s="182">
        <v>8750</v>
      </c>
      <c r="I15" s="182">
        <f>I17</f>
        <v>18460</v>
      </c>
      <c r="J15" s="112">
        <v>9710</v>
      </c>
    </row>
    <row r="16" spans="1:10" ht="27.75" customHeight="1">
      <c r="A16" s="111"/>
      <c r="B16" s="60"/>
      <c r="C16" s="60"/>
      <c r="D16" s="64"/>
      <c r="E16" s="69"/>
      <c r="F16" s="194" t="s">
        <v>84</v>
      </c>
      <c r="G16" s="199"/>
      <c r="H16" s="182">
        <v>8750</v>
      </c>
      <c r="I16" s="182">
        <f>I17</f>
        <v>18460</v>
      </c>
      <c r="J16" s="112">
        <v>9710</v>
      </c>
    </row>
    <row r="17" spans="1:10" ht="27.75" customHeight="1" thickBot="1">
      <c r="A17" s="113"/>
      <c r="B17" s="114"/>
      <c r="C17" s="114"/>
      <c r="D17" s="115"/>
      <c r="E17" s="119"/>
      <c r="F17" s="203" t="s">
        <v>42</v>
      </c>
      <c r="G17" s="193"/>
      <c r="H17" s="184">
        <v>8750</v>
      </c>
      <c r="I17" s="185">
        <v>18460</v>
      </c>
      <c r="J17" s="118">
        <f>SUM(I17-H17)</f>
        <v>9710</v>
      </c>
    </row>
    <row r="18" spans="9:10" ht="15" thickBot="1">
      <c r="I18" s="271" t="s">
        <v>93</v>
      </c>
      <c r="J18" s="271"/>
    </row>
    <row r="19" spans="1:10" ht="49.5" customHeight="1" thickBot="1">
      <c r="A19" s="104" t="s">
        <v>74</v>
      </c>
      <c r="B19" s="105" t="s">
        <v>75</v>
      </c>
      <c r="C19" s="105" t="s">
        <v>76</v>
      </c>
      <c r="D19" s="105" t="s">
        <v>77</v>
      </c>
      <c r="E19" s="105" t="s">
        <v>78</v>
      </c>
      <c r="F19" s="105" t="s">
        <v>79</v>
      </c>
      <c r="G19" s="105" t="s">
        <v>80</v>
      </c>
      <c r="H19" s="105" t="s">
        <v>81</v>
      </c>
      <c r="I19" s="105" t="s">
        <v>82</v>
      </c>
      <c r="J19" s="106" t="s">
        <v>83</v>
      </c>
    </row>
    <row r="20" spans="1:10" ht="33.75" customHeight="1" thickTop="1">
      <c r="A20" s="177"/>
      <c r="B20" s="178"/>
      <c r="C20" s="179"/>
      <c r="D20" s="179"/>
      <c r="E20" s="179"/>
      <c r="F20" s="178"/>
      <c r="G20" s="180" t="s">
        <v>120</v>
      </c>
      <c r="H20" s="265">
        <v>8750</v>
      </c>
      <c r="I20" s="265">
        <v>18460</v>
      </c>
      <c r="J20" s="268">
        <f>I20-H20</f>
        <v>9710</v>
      </c>
    </row>
    <row r="21" spans="1:10" ht="33.75" customHeight="1">
      <c r="A21" s="111"/>
      <c r="B21" s="60"/>
      <c r="C21" s="64"/>
      <c r="D21" s="64"/>
      <c r="E21" s="65"/>
      <c r="F21" s="67"/>
      <c r="G21" s="67" t="s">
        <v>119</v>
      </c>
      <c r="H21" s="266"/>
      <c r="I21" s="266"/>
      <c r="J21" s="269"/>
    </row>
    <row r="22" spans="1:10" ht="33.75" customHeight="1">
      <c r="A22" s="111"/>
      <c r="B22" s="60"/>
      <c r="C22" s="64"/>
      <c r="D22" s="64"/>
      <c r="E22" s="65"/>
      <c r="F22" s="67"/>
      <c r="G22" s="68" t="s">
        <v>118</v>
      </c>
      <c r="H22" s="267"/>
      <c r="I22" s="267"/>
      <c r="J22" s="270"/>
    </row>
    <row r="23" spans="1:10" ht="24.75" customHeight="1">
      <c r="A23" s="111"/>
      <c r="B23" s="60"/>
      <c r="C23" s="60"/>
      <c r="D23" s="60"/>
      <c r="E23" s="237" t="s">
        <v>73</v>
      </c>
      <c r="F23" s="237"/>
      <c r="G23" s="237"/>
      <c r="H23" s="188">
        <v>10560</v>
      </c>
      <c r="I23" s="188">
        <v>0</v>
      </c>
      <c r="J23" s="107">
        <f aca="true" t="shared" si="1" ref="J23:J49">SUM(I23-H23)</f>
        <v>-10560</v>
      </c>
    </row>
    <row r="24" spans="1:10" ht="24.75" customHeight="1">
      <c r="A24" s="111"/>
      <c r="B24" s="60"/>
      <c r="C24" s="60"/>
      <c r="D24" s="64"/>
      <c r="E24" s="62"/>
      <c r="F24" s="236" t="s">
        <v>37</v>
      </c>
      <c r="G24" s="236"/>
      <c r="H24" s="188">
        <v>10560</v>
      </c>
      <c r="I24" s="188">
        <v>0</v>
      </c>
      <c r="J24" s="109">
        <f t="shared" si="1"/>
        <v>-10560</v>
      </c>
    </row>
    <row r="25" spans="1:10" ht="24.75" customHeight="1">
      <c r="A25" s="111"/>
      <c r="B25" s="60"/>
      <c r="C25" s="60"/>
      <c r="D25" s="64"/>
      <c r="E25" s="72"/>
      <c r="F25" s="236" t="s">
        <v>42</v>
      </c>
      <c r="G25" s="236"/>
      <c r="H25" s="189">
        <v>10560</v>
      </c>
      <c r="I25" s="189">
        <v>0</v>
      </c>
      <c r="J25" s="109">
        <f t="shared" si="1"/>
        <v>-10560</v>
      </c>
    </row>
    <row r="26" spans="1:10" ht="27" customHeight="1">
      <c r="A26" s="111"/>
      <c r="B26" s="60"/>
      <c r="C26" s="60"/>
      <c r="D26" s="60"/>
      <c r="E26" s="236" t="s">
        <v>70</v>
      </c>
      <c r="F26" s="236"/>
      <c r="G26" s="236"/>
      <c r="H26" s="188">
        <f>H27+H30+H37+H40</f>
        <v>23450</v>
      </c>
      <c r="I26" s="188">
        <f>I27+I30+I37+I40</f>
        <v>10530</v>
      </c>
      <c r="J26" s="109">
        <f t="shared" si="1"/>
        <v>-12920</v>
      </c>
    </row>
    <row r="27" spans="1:10" ht="27" customHeight="1">
      <c r="A27" s="111"/>
      <c r="B27" s="60"/>
      <c r="C27" s="60"/>
      <c r="D27" s="64"/>
      <c r="E27" s="62"/>
      <c r="F27" s="239" t="s">
        <v>37</v>
      </c>
      <c r="G27" s="240"/>
      <c r="H27" s="188">
        <v>13670</v>
      </c>
      <c r="I27" s="188">
        <f>I28</f>
        <v>3000</v>
      </c>
      <c r="J27" s="109">
        <f t="shared" si="1"/>
        <v>-10670</v>
      </c>
    </row>
    <row r="28" spans="1:10" ht="27" customHeight="1">
      <c r="A28" s="111"/>
      <c r="B28" s="60"/>
      <c r="C28" s="60"/>
      <c r="D28" s="64"/>
      <c r="E28" s="63"/>
      <c r="F28" s="236" t="s">
        <v>42</v>
      </c>
      <c r="G28" s="242"/>
      <c r="H28" s="188">
        <v>13670</v>
      </c>
      <c r="I28" s="188">
        <v>3000</v>
      </c>
      <c r="J28" s="109">
        <f>SUM(I28-H28)</f>
        <v>-10670</v>
      </c>
    </row>
    <row r="29" spans="1:10" ht="45.75" customHeight="1">
      <c r="A29" s="111"/>
      <c r="B29" s="60"/>
      <c r="C29" s="64"/>
      <c r="D29" s="64"/>
      <c r="E29" s="65"/>
      <c r="F29" s="80"/>
      <c r="G29" s="79" t="s">
        <v>117</v>
      </c>
      <c r="H29" s="186">
        <v>13670</v>
      </c>
      <c r="I29" s="187">
        <v>3000</v>
      </c>
      <c r="J29" s="109">
        <f>SUM(I29-H29)</f>
        <v>-10670</v>
      </c>
    </row>
    <row r="30" spans="1:10" ht="27" customHeight="1">
      <c r="A30" s="111"/>
      <c r="B30" s="60"/>
      <c r="C30" s="60"/>
      <c r="D30" s="64"/>
      <c r="E30" s="63"/>
      <c r="F30" s="241" t="s">
        <v>43</v>
      </c>
      <c r="G30" s="238"/>
      <c r="H30" s="188">
        <v>4920</v>
      </c>
      <c r="I30" s="188">
        <f>I31</f>
        <v>6900</v>
      </c>
      <c r="J30" s="109">
        <f t="shared" si="1"/>
        <v>1980</v>
      </c>
    </row>
    <row r="31" spans="1:10" ht="27" customHeight="1">
      <c r="A31" s="111"/>
      <c r="B31" s="60"/>
      <c r="C31" s="60"/>
      <c r="D31" s="64"/>
      <c r="E31" s="63"/>
      <c r="F31" s="243" t="s">
        <v>44</v>
      </c>
      <c r="G31" s="244"/>
      <c r="H31" s="188">
        <v>4920</v>
      </c>
      <c r="I31" s="188">
        <v>6900</v>
      </c>
      <c r="J31" s="109">
        <f t="shared" si="1"/>
        <v>1980</v>
      </c>
    </row>
    <row r="32" spans="1:10" ht="40.5" customHeight="1">
      <c r="A32" s="111"/>
      <c r="B32" s="60"/>
      <c r="C32" s="64"/>
      <c r="D32" s="64"/>
      <c r="E32" s="63"/>
      <c r="F32" s="70"/>
      <c r="G32" s="66" t="s">
        <v>116</v>
      </c>
      <c r="H32" s="256">
        <v>4920</v>
      </c>
      <c r="I32" s="256">
        <v>6900</v>
      </c>
      <c r="J32" s="258">
        <f t="shared" si="1"/>
        <v>1980</v>
      </c>
    </row>
    <row r="33" spans="1:10" ht="44.25" customHeight="1" thickBot="1">
      <c r="A33" s="113"/>
      <c r="B33" s="114"/>
      <c r="C33" s="115"/>
      <c r="D33" s="115"/>
      <c r="E33" s="119"/>
      <c r="F33" s="117"/>
      <c r="G33" s="116" t="s">
        <v>115</v>
      </c>
      <c r="H33" s="257"/>
      <c r="I33" s="257"/>
      <c r="J33" s="259">
        <f t="shared" si="1"/>
        <v>0</v>
      </c>
    </row>
    <row r="34" spans="9:10" ht="15" thickBot="1">
      <c r="I34" s="248" t="s">
        <v>93</v>
      </c>
      <c r="J34" s="248"/>
    </row>
    <row r="35" spans="1:10" ht="54.75" customHeight="1" thickBot="1">
      <c r="A35" s="104" t="s">
        <v>143</v>
      </c>
      <c r="B35" s="105" t="s">
        <v>144</v>
      </c>
      <c r="C35" s="105" t="s">
        <v>145</v>
      </c>
      <c r="D35" s="105" t="s">
        <v>146</v>
      </c>
      <c r="E35" s="105" t="s">
        <v>147</v>
      </c>
      <c r="F35" s="105" t="s">
        <v>148</v>
      </c>
      <c r="G35" s="105" t="s">
        <v>149</v>
      </c>
      <c r="H35" s="105" t="s">
        <v>150</v>
      </c>
      <c r="I35" s="105" t="s">
        <v>151</v>
      </c>
      <c r="J35" s="106" t="s">
        <v>97</v>
      </c>
    </row>
    <row r="36" spans="1:10" ht="27" customHeight="1" thickTop="1">
      <c r="A36" s="111"/>
      <c r="B36" s="60"/>
      <c r="C36" s="60"/>
      <c r="D36" s="64"/>
      <c r="E36" s="63"/>
      <c r="F36" s="192" t="s">
        <v>45</v>
      </c>
      <c r="G36" s="235"/>
      <c r="H36" s="189">
        <v>1260</v>
      </c>
      <c r="I36" s="189">
        <f>I37</f>
        <v>630</v>
      </c>
      <c r="J36" s="107">
        <f t="shared" si="1"/>
        <v>-630</v>
      </c>
    </row>
    <row r="37" spans="1:10" ht="27" customHeight="1">
      <c r="A37" s="111"/>
      <c r="B37" s="60"/>
      <c r="C37" s="60"/>
      <c r="D37" s="64"/>
      <c r="E37" s="63"/>
      <c r="F37" s="194" t="s">
        <v>46</v>
      </c>
      <c r="G37" s="199"/>
      <c r="H37" s="188">
        <v>1260</v>
      </c>
      <c r="I37" s="188">
        <v>630</v>
      </c>
      <c r="J37" s="109">
        <f t="shared" si="1"/>
        <v>-630</v>
      </c>
    </row>
    <row r="38" spans="1:10" ht="38.25" customHeight="1">
      <c r="A38" s="111"/>
      <c r="B38" s="60"/>
      <c r="C38" s="64"/>
      <c r="D38" s="64"/>
      <c r="E38" s="63"/>
      <c r="F38" s="71"/>
      <c r="G38" s="71" t="s">
        <v>114</v>
      </c>
      <c r="H38" s="188">
        <v>1260</v>
      </c>
      <c r="I38" s="188">
        <v>630</v>
      </c>
      <c r="J38" s="109">
        <f t="shared" si="1"/>
        <v>-630</v>
      </c>
    </row>
    <row r="39" spans="1:10" ht="27" customHeight="1">
      <c r="A39" s="111"/>
      <c r="B39" s="60"/>
      <c r="C39" s="64"/>
      <c r="D39" s="60"/>
      <c r="E39" s="73"/>
      <c r="F39" s="196" t="s">
        <v>152</v>
      </c>
      <c r="G39" s="199"/>
      <c r="H39" s="188">
        <v>3600</v>
      </c>
      <c r="I39" s="188">
        <v>0</v>
      </c>
      <c r="J39" s="109">
        <f t="shared" si="1"/>
        <v>-3600</v>
      </c>
    </row>
    <row r="40" spans="1:10" ht="27" customHeight="1">
      <c r="A40" s="111"/>
      <c r="B40" s="60"/>
      <c r="C40" s="64"/>
      <c r="D40" s="60"/>
      <c r="E40" s="73"/>
      <c r="F40" s="238" t="s">
        <v>153</v>
      </c>
      <c r="G40" s="235"/>
      <c r="H40" s="189">
        <v>3600</v>
      </c>
      <c r="I40" s="189">
        <v>0</v>
      </c>
      <c r="J40" s="109">
        <f t="shared" si="1"/>
        <v>-3600</v>
      </c>
    </row>
    <row r="41" spans="1:10" ht="29.25" customHeight="1">
      <c r="A41" s="111"/>
      <c r="B41" s="60"/>
      <c r="C41" s="64"/>
      <c r="D41" s="60"/>
      <c r="E41" s="73"/>
      <c r="F41" s="75"/>
      <c r="G41" s="74" t="s">
        <v>188</v>
      </c>
      <c r="H41" s="188">
        <v>3600</v>
      </c>
      <c r="I41" s="188">
        <v>0</v>
      </c>
      <c r="J41" s="109">
        <f t="shared" si="1"/>
        <v>-3600</v>
      </c>
    </row>
    <row r="42" spans="1:10" ht="27" customHeight="1">
      <c r="A42" s="111"/>
      <c r="B42" s="60"/>
      <c r="C42" s="64"/>
      <c r="D42" s="60"/>
      <c r="E42" s="194" t="s">
        <v>154</v>
      </c>
      <c r="F42" s="194"/>
      <c r="G42" s="199"/>
      <c r="H42" s="188">
        <v>2000</v>
      </c>
      <c r="I42" s="188">
        <v>2000</v>
      </c>
      <c r="J42" s="109">
        <f t="shared" si="1"/>
        <v>0</v>
      </c>
    </row>
    <row r="43" spans="1:10" ht="27" customHeight="1">
      <c r="A43" s="111"/>
      <c r="B43" s="60"/>
      <c r="C43" s="64"/>
      <c r="D43" s="60"/>
      <c r="E43" s="73"/>
      <c r="F43" s="238" t="s">
        <v>155</v>
      </c>
      <c r="G43" s="235"/>
      <c r="H43" s="188">
        <v>2000</v>
      </c>
      <c r="I43" s="188">
        <v>2000</v>
      </c>
      <c r="J43" s="109">
        <f t="shared" si="1"/>
        <v>0</v>
      </c>
    </row>
    <row r="44" spans="1:10" ht="32.25" customHeight="1">
      <c r="A44" s="111"/>
      <c r="B44" s="60"/>
      <c r="C44" s="64"/>
      <c r="D44" s="60"/>
      <c r="E44" s="75"/>
      <c r="F44" s="68"/>
      <c r="G44" s="76" t="s">
        <v>189</v>
      </c>
      <c r="H44" s="188">
        <v>2000</v>
      </c>
      <c r="I44" s="188">
        <v>2000</v>
      </c>
      <c r="J44" s="109">
        <f t="shared" si="1"/>
        <v>0</v>
      </c>
    </row>
    <row r="45" spans="1:10" ht="27" customHeight="1">
      <c r="A45" s="110"/>
      <c r="B45" s="59"/>
      <c r="C45" s="249" t="s">
        <v>156</v>
      </c>
      <c r="D45" s="250"/>
      <c r="E45" s="250"/>
      <c r="F45" s="250"/>
      <c r="G45" s="251"/>
      <c r="H45" s="188">
        <v>108187</v>
      </c>
      <c r="I45" s="190">
        <v>99797</v>
      </c>
      <c r="J45" s="109">
        <f t="shared" si="1"/>
        <v>-8390</v>
      </c>
    </row>
    <row r="46" spans="1:10" ht="27" customHeight="1">
      <c r="A46" s="110"/>
      <c r="B46" s="59"/>
      <c r="C46" s="60"/>
      <c r="D46" s="252" t="s">
        <v>157</v>
      </c>
      <c r="E46" s="253"/>
      <c r="F46" s="253"/>
      <c r="G46" s="254"/>
      <c r="H46" s="188">
        <v>108187</v>
      </c>
      <c r="I46" s="190">
        <v>99797</v>
      </c>
      <c r="J46" s="109">
        <f t="shared" si="1"/>
        <v>-8390</v>
      </c>
    </row>
    <row r="47" spans="1:10" ht="27" customHeight="1">
      <c r="A47" s="111"/>
      <c r="B47" s="60"/>
      <c r="C47" s="64"/>
      <c r="D47" s="61"/>
      <c r="E47" s="255" t="s">
        <v>158</v>
      </c>
      <c r="F47" s="255"/>
      <c r="G47" s="202"/>
      <c r="H47" s="188">
        <v>108187</v>
      </c>
      <c r="I47" s="190">
        <v>99797</v>
      </c>
      <c r="J47" s="109">
        <f t="shared" si="1"/>
        <v>-8390</v>
      </c>
    </row>
    <row r="48" spans="1:10" ht="27" customHeight="1">
      <c r="A48" s="111"/>
      <c r="B48" s="60"/>
      <c r="C48" s="64"/>
      <c r="D48" s="60"/>
      <c r="E48" s="73"/>
      <c r="F48" s="196" t="s">
        <v>159</v>
      </c>
      <c r="G48" s="199"/>
      <c r="H48" s="190">
        <v>108187</v>
      </c>
      <c r="I48" s="190">
        <v>99797</v>
      </c>
      <c r="J48" s="109">
        <f t="shared" si="1"/>
        <v>-8390</v>
      </c>
    </row>
    <row r="49" spans="1:10" ht="32.25" customHeight="1">
      <c r="A49" s="111"/>
      <c r="B49" s="60"/>
      <c r="C49" s="64"/>
      <c r="D49" s="60"/>
      <c r="E49" s="73"/>
      <c r="F49" s="75"/>
      <c r="G49" s="77" t="s">
        <v>190</v>
      </c>
      <c r="H49" s="188">
        <v>108187</v>
      </c>
      <c r="I49" s="188">
        <v>99797</v>
      </c>
      <c r="J49" s="109">
        <f t="shared" si="1"/>
        <v>-8390</v>
      </c>
    </row>
    <row r="50" spans="1:10" ht="35.25" customHeight="1" thickBot="1">
      <c r="A50" s="245" t="s">
        <v>177</v>
      </c>
      <c r="B50" s="246"/>
      <c r="C50" s="246"/>
      <c r="D50" s="246"/>
      <c r="E50" s="246"/>
      <c r="F50" s="246"/>
      <c r="G50" s="247"/>
      <c r="H50" s="191">
        <f>H6+H45</f>
        <v>169097</v>
      </c>
      <c r="I50" s="191">
        <f>SUM(I4)</f>
        <v>143987</v>
      </c>
      <c r="J50" s="156">
        <f>SUM(I50-H50)</f>
        <v>-25110</v>
      </c>
    </row>
  </sheetData>
  <mergeCells count="42">
    <mergeCell ref="H32:H33"/>
    <mergeCell ref="I32:I33"/>
    <mergeCell ref="J32:J33"/>
    <mergeCell ref="H11:H14"/>
    <mergeCell ref="I11:I14"/>
    <mergeCell ref="J11:J14"/>
    <mergeCell ref="H20:H22"/>
    <mergeCell ref="I20:I22"/>
    <mergeCell ref="J20:J22"/>
    <mergeCell ref="I18:J18"/>
    <mergeCell ref="F48:G48"/>
    <mergeCell ref="A50:G50"/>
    <mergeCell ref="I34:J34"/>
    <mergeCell ref="E42:G42"/>
    <mergeCell ref="F43:G43"/>
    <mergeCell ref="C45:G45"/>
    <mergeCell ref="D46:G46"/>
    <mergeCell ref="F36:G36"/>
    <mergeCell ref="F39:G39"/>
    <mergeCell ref="E47:G47"/>
    <mergeCell ref="F37:G37"/>
    <mergeCell ref="F40:G40"/>
    <mergeCell ref="F27:G27"/>
    <mergeCell ref="F30:G30"/>
    <mergeCell ref="F28:G28"/>
    <mergeCell ref="F31:G31"/>
    <mergeCell ref="F24:G24"/>
    <mergeCell ref="E23:G23"/>
    <mergeCell ref="F25:G25"/>
    <mergeCell ref="E26:G26"/>
    <mergeCell ref="I2:J2"/>
    <mergeCell ref="F9:G9"/>
    <mergeCell ref="A1:D1"/>
    <mergeCell ref="E8:G8"/>
    <mergeCell ref="A4:G4"/>
    <mergeCell ref="B5:G5"/>
    <mergeCell ref="C6:G6"/>
    <mergeCell ref="D7:G7"/>
    <mergeCell ref="F10:G10"/>
    <mergeCell ref="E15:G15"/>
    <mergeCell ref="F17:G17"/>
    <mergeCell ref="F16:G16"/>
  </mergeCells>
  <printOptions/>
  <pageMargins left="0.75" right="0.61" top="0.96" bottom="0.91" header="0.5" footer="0.5"/>
  <pageSetup firstPageNumber="66" useFirstPageNumber="1" horizontalDpi="600" verticalDpi="600" orientation="landscape" paperSize="9" scale="90" r:id="rId1"/>
  <headerFooter alignWithMargins="0">
    <oddFooter>&amp;C - &amp;P -</oddFooter>
  </headerFooter>
  <rowBreaks count="2" manualBreakCount="2">
    <brk id="17" max="255" man="1"/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6"/>
  <sheetViews>
    <sheetView view="pageBreakPreview" zoomScale="90" zoomScaleNormal="85" zoomScaleSheetLayoutView="90" workbookViewId="0" topLeftCell="A1">
      <selection activeCell="K6" sqref="K6"/>
    </sheetView>
  </sheetViews>
  <sheetFormatPr defaultColWidth="8.88671875" defaultRowHeight="13.5"/>
  <cols>
    <col min="1" max="1" width="9.10546875" style="0" customWidth="1"/>
    <col min="2" max="2" width="9.4453125" style="0" customWidth="1"/>
    <col min="3" max="3" width="7.21484375" style="0" customWidth="1"/>
    <col min="4" max="4" width="9.99609375" style="0" customWidth="1"/>
    <col min="5" max="5" width="10.99609375" style="0" customWidth="1"/>
    <col min="6" max="6" width="9.6640625" style="0" customWidth="1"/>
    <col min="7" max="7" width="5.5546875" style="0" customWidth="1"/>
    <col min="8" max="8" width="7.6640625" style="0" customWidth="1"/>
    <col min="9" max="9" width="11.10546875" style="0" customWidth="1"/>
    <col min="10" max="10" width="10.21484375" style="0" customWidth="1"/>
    <col min="11" max="11" width="5.88671875" style="0" customWidth="1"/>
    <col min="12" max="12" width="5.5546875" style="0" customWidth="1"/>
    <col min="13" max="13" width="6.77734375" style="0" customWidth="1"/>
    <col min="14" max="14" width="7.4453125" style="51" customWidth="1"/>
    <col min="15" max="15" width="11.6640625" style="0" customWidth="1"/>
  </cols>
  <sheetData>
    <row r="1" spans="1:8" s="14" customFormat="1" ht="21.75">
      <c r="A1" s="207" t="s">
        <v>64</v>
      </c>
      <c r="B1" s="207"/>
      <c r="C1" s="207"/>
      <c r="D1" s="207"/>
      <c r="E1" s="207"/>
      <c r="F1" s="207"/>
      <c r="G1" s="207"/>
      <c r="H1" s="207"/>
    </row>
    <row r="2" s="14" customFormat="1" ht="19.5" customHeight="1" thickBot="1">
      <c r="O2" s="176" t="s">
        <v>35</v>
      </c>
    </row>
    <row r="3" spans="1:15" s="14" customFormat="1" ht="36" customHeight="1">
      <c r="A3" s="273" t="s">
        <v>99</v>
      </c>
      <c r="B3" s="227" t="s">
        <v>100</v>
      </c>
      <c r="C3" s="275"/>
      <c r="D3" s="275"/>
      <c r="E3" s="275"/>
      <c r="F3" s="275"/>
      <c r="G3" s="275"/>
      <c r="H3" s="275"/>
      <c r="I3" s="227" t="s">
        <v>101</v>
      </c>
      <c r="J3" s="227"/>
      <c r="K3" s="227"/>
      <c r="L3" s="227"/>
      <c r="M3" s="227"/>
      <c r="N3" s="227"/>
      <c r="O3" s="229" t="s">
        <v>102</v>
      </c>
    </row>
    <row r="4" spans="1:15" s="14" customFormat="1" ht="50.25" customHeight="1" thickBot="1">
      <c r="A4" s="274"/>
      <c r="B4" s="84" t="s">
        <v>103</v>
      </c>
      <c r="C4" s="84" t="s">
        <v>104</v>
      </c>
      <c r="D4" s="84" t="s">
        <v>105</v>
      </c>
      <c r="E4" s="84" t="s">
        <v>106</v>
      </c>
      <c r="F4" s="84" t="s">
        <v>107</v>
      </c>
      <c r="G4" s="84" t="s">
        <v>108</v>
      </c>
      <c r="H4" s="84" t="s">
        <v>69</v>
      </c>
      <c r="I4" s="84" t="s">
        <v>109</v>
      </c>
      <c r="J4" s="84" t="s">
        <v>110</v>
      </c>
      <c r="K4" s="84" t="s">
        <v>178</v>
      </c>
      <c r="L4" s="84" t="s">
        <v>179</v>
      </c>
      <c r="M4" s="84" t="s">
        <v>160</v>
      </c>
      <c r="N4" s="84" t="s">
        <v>69</v>
      </c>
      <c r="O4" s="272"/>
    </row>
    <row r="5" spans="1:15" s="28" customFormat="1" ht="43.5" customHeight="1" thickTop="1">
      <c r="A5" s="120" t="s">
        <v>111</v>
      </c>
      <c r="B5" s="121">
        <f>SUM(C5:H5)</f>
        <v>405606</v>
      </c>
      <c r="C5" s="121"/>
      <c r="D5" s="121">
        <v>226955</v>
      </c>
      <c r="E5" s="121">
        <v>170694</v>
      </c>
      <c r="F5" s="121">
        <v>7957</v>
      </c>
      <c r="G5" s="121"/>
      <c r="H5" s="121"/>
      <c r="I5" s="121">
        <f>SUM(J5:N5)</f>
        <v>311506</v>
      </c>
      <c r="J5" s="121">
        <v>311506</v>
      </c>
      <c r="K5" s="121"/>
      <c r="L5" s="121"/>
      <c r="M5" s="121"/>
      <c r="N5" s="121"/>
      <c r="O5" s="122">
        <f aca="true" t="shared" si="0" ref="O5:O11">B5-I5</f>
        <v>94100</v>
      </c>
    </row>
    <row r="6" spans="1:15" s="28" customFormat="1" ht="43.5" customHeight="1">
      <c r="A6" s="123">
        <v>2005</v>
      </c>
      <c r="B6" s="124">
        <v>110547</v>
      </c>
      <c r="C6" s="124"/>
      <c r="D6" s="124">
        <v>65131</v>
      </c>
      <c r="E6" s="124">
        <v>44844</v>
      </c>
      <c r="F6" s="124">
        <v>572</v>
      </c>
      <c r="G6" s="124"/>
      <c r="H6" s="124"/>
      <c r="I6" s="124">
        <v>121972</v>
      </c>
      <c r="J6" s="124">
        <v>121972</v>
      </c>
      <c r="K6" s="124"/>
      <c r="L6" s="124"/>
      <c r="M6" s="124"/>
      <c r="N6" s="124"/>
      <c r="O6" s="131">
        <f t="shared" si="0"/>
        <v>-11425</v>
      </c>
    </row>
    <row r="7" spans="1:15" s="28" customFormat="1" ht="43.5" customHeight="1">
      <c r="A7" s="123">
        <v>2006</v>
      </c>
      <c r="B7" s="124">
        <v>37432</v>
      </c>
      <c r="C7" s="124"/>
      <c r="D7" s="124">
        <v>0</v>
      </c>
      <c r="E7" s="124">
        <v>35460</v>
      </c>
      <c r="F7" s="124">
        <v>1972</v>
      </c>
      <c r="G7" s="124"/>
      <c r="H7" s="124"/>
      <c r="I7" s="124">
        <v>30898</v>
      </c>
      <c r="J7" s="124">
        <v>30898</v>
      </c>
      <c r="K7" s="124"/>
      <c r="L7" s="124"/>
      <c r="M7" s="124"/>
      <c r="N7" s="124"/>
      <c r="O7" s="131">
        <f t="shared" si="0"/>
        <v>6534</v>
      </c>
    </row>
    <row r="8" spans="1:15" s="28" customFormat="1" ht="43.5" customHeight="1">
      <c r="A8" s="123">
        <v>2007</v>
      </c>
      <c r="B8" s="124">
        <f>SUM(C8:H8)</f>
        <v>89341</v>
      </c>
      <c r="C8" s="124"/>
      <c r="D8" s="124">
        <v>23600</v>
      </c>
      <c r="E8" s="124">
        <v>62088</v>
      </c>
      <c r="F8" s="124">
        <v>2285</v>
      </c>
      <c r="G8" s="124"/>
      <c r="H8" s="124">
        <v>1368</v>
      </c>
      <c r="I8" s="124">
        <v>44972</v>
      </c>
      <c r="J8" s="124">
        <v>41552</v>
      </c>
      <c r="K8" s="124"/>
      <c r="L8" s="124"/>
      <c r="M8" s="124"/>
      <c r="N8" s="124">
        <v>3420</v>
      </c>
      <c r="O8" s="131">
        <f t="shared" si="0"/>
        <v>44369</v>
      </c>
    </row>
    <row r="9" spans="1:15" s="28" customFormat="1" ht="43.5" customHeight="1">
      <c r="A9" s="125">
        <v>2008</v>
      </c>
      <c r="B9" s="126">
        <f>SUM(C9:H9)</f>
        <v>52360</v>
      </c>
      <c r="C9" s="126"/>
      <c r="D9" s="126">
        <v>38950</v>
      </c>
      <c r="E9" s="126">
        <v>8976</v>
      </c>
      <c r="F9" s="126">
        <v>4434</v>
      </c>
      <c r="G9" s="126"/>
      <c r="H9" s="126"/>
      <c r="I9" s="126">
        <v>55851</v>
      </c>
      <c r="J9" s="126">
        <v>55851</v>
      </c>
      <c r="K9" s="126"/>
      <c r="L9" s="126"/>
      <c r="M9" s="126"/>
      <c r="N9" s="126"/>
      <c r="O9" s="131">
        <f t="shared" si="0"/>
        <v>-3491</v>
      </c>
    </row>
    <row r="10" spans="1:15" s="28" customFormat="1" ht="43.5" customHeight="1">
      <c r="A10" s="125">
        <v>2009</v>
      </c>
      <c r="B10" s="126">
        <f>SUM(C10:H10)</f>
        <v>39010</v>
      </c>
      <c r="C10" s="126"/>
      <c r="D10" s="126">
        <v>20360</v>
      </c>
      <c r="E10" s="126">
        <v>14400</v>
      </c>
      <c r="F10" s="126">
        <v>4250</v>
      </c>
      <c r="G10" s="126"/>
      <c r="H10" s="126"/>
      <c r="I10" s="126">
        <f>SUM(J10:N10)</f>
        <v>58910</v>
      </c>
      <c r="J10" s="126">
        <v>55310</v>
      </c>
      <c r="K10" s="126"/>
      <c r="L10" s="126"/>
      <c r="M10" s="126"/>
      <c r="N10" s="126">
        <v>3600</v>
      </c>
      <c r="O10" s="131">
        <f t="shared" si="0"/>
        <v>-19900</v>
      </c>
    </row>
    <row r="11" spans="1:15" s="28" customFormat="1" ht="43.5" customHeight="1" thickBot="1">
      <c r="A11" s="127">
        <v>2010</v>
      </c>
      <c r="B11" s="128">
        <f>SUM(C11:H11)</f>
        <v>33800</v>
      </c>
      <c r="C11" s="128"/>
      <c r="D11" s="128">
        <v>20000</v>
      </c>
      <c r="E11" s="128">
        <v>10000</v>
      </c>
      <c r="F11" s="128">
        <v>3800</v>
      </c>
      <c r="G11" s="128"/>
      <c r="H11" s="128"/>
      <c r="I11" s="128">
        <f>SUM(J11:N11)</f>
        <v>42190</v>
      </c>
      <c r="J11" s="128">
        <v>42190</v>
      </c>
      <c r="K11" s="128"/>
      <c r="L11" s="128"/>
      <c r="M11" s="128"/>
      <c r="N11" s="128"/>
      <c r="O11" s="129">
        <f t="shared" si="0"/>
        <v>-8390</v>
      </c>
    </row>
    <row r="12" spans="1:15" s="28" customFormat="1" ht="52.5" customHeight="1" thickBot="1" thickTop="1">
      <c r="A12" s="157" t="s">
        <v>112</v>
      </c>
      <c r="B12" s="158">
        <f aca="true" t="shared" si="1" ref="B12:H12">SUM(B5:B11)</f>
        <v>768096</v>
      </c>
      <c r="C12" s="158">
        <f t="shared" si="1"/>
        <v>0</v>
      </c>
      <c r="D12" s="158">
        <f t="shared" si="1"/>
        <v>394996</v>
      </c>
      <c r="E12" s="158">
        <f t="shared" si="1"/>
        <v>346462</v>
      </c>
      <c r="F12" s="158">
        <f t="shared" si="1"/>
        <v>25270</v>
      </c>
      <c r="G12" s="158">
        <f t="shared" si="1"/>
        <v>0</v>
      </c>
      <c r="H12" s="158">
        <f t="shared" si="1"/>
        <v>1368</v>
      </c>
      <c r="I12" s="158">
        <f>SUM(J12:N12)</f>
        <v>666299</v>
      </c>
      <c r="J12" s="158">
        <f aca="true" t="shared" si="2" ref="J12:O12">SUM(J5:J11)</f>
        <v>659279</v>
      </c>
      <c r="K12" s="158">
        <f t="shared" si="2"/>
        <v>0</v>
      </c>
      <c r="L12" s="158">
        <f t="shared" si="2"/>
        <v>0</v>
      </c>
      <c r="M12" s="158">
        <f t="shared" si="2"/>
        <v>0</v>
      </c>
      <c r="N12" s="158">
        <f t="shared" si="2"/>
        <v>7020</v>
      </c>
      <c r="O12" s="159">
        <f t="shared" si="2"/>
        <v>101797</v>
      </c>
    </row>
    <row r="13" spans="1:15" s="32" customFormat="1" ht="21.75" customHeight="1">
      <c r="A13" s="31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50"/>
      <c r="O13" s="30"/>
    </row>
    <row r="14" spans="1:10" s="14" customFormat="1" ht="21.75" customHeight="1">
      <c r="A14" s="39"/>
      <c r="B14" s="40"/>
      <c r="C14" s="40"/>
      <c r="D14" s="40"/>
      <c r="E14" s="40"/>
      <c r="F14" s="40"/>
      <c r="G14" s="40"/>
      <c r="H14" s="40"/>
      <c r="I14" s="40"/>
      <c r="J14" s="40"/>
    </row>
    <row r="15" spans="1:10" s="14" customFormat="1" ht="21.75" customHeight="1">
      <c r="A15" s="39"/>
      <c r="B15" s="40"/>
      <c r="C15" s="40"/>
      <c r="D15" s="40"/>
      <c r="E15" s="40"/>
      <c r="F15" s="40"/>
      <c r="G15" s="40"/>
      <c r="H15" s="40"/>
      <c r="I15" s="40"/>
      <c r="J15" s="40"/>
    </row>
    <row r="16" spans="1:10" s="14" customFormat="1" ht="21.75" customHeight="1">
      <c r="A16" s="39"/>
      <c r="B16" s="40"/>
      <c r="C16" s="40"/>
      <c r="D16" s="40"/>
      <c r="E16" s="40"/>
      <c r="F16" s="40"/>
      <c r="G16" s="40"/>
      <c r="H16" s="40"/>
      <c r="I16" s="40"/>
      <c r="J16" s="40"/>
    </row>
  </sheetData>
  <mergeCells count="5">
    <mergeCell ref="O3:O4"/>
    <mergeCell ref="A1:H1"/>
    <mergeCell ref="A3:A4"/>
    <mergeCell ref="B3:H3"/>
    <mergeCell ref="I3:N3"/>
  </mergeCells>
  <printOptions/>
  <pageMargins left="0.62" right="0.52" top="1" bottom="1" header="0.5" footer="0.5"/>
  <pageSetup firstPageNumber="69" useFirstPageNumber="1" horizontalDpi="600" verticalDpi="600" orientation="landscape" paperSize="9" scale="90" r:id="rId1"/>
  <headerFooter alignWithMargins="0">
    <oddFooter>&amp;C 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90" zoomScaleSheetLayoutView="90" workbookViewId="0" topLeftCell="A1">
      <selection activeCell="B10" sqref="C10"/>
    </sheetView>
  </sheetViews>
  <sheetFormatPr defaultColWidth="8.88671875" defaultRowHeight="13.5"/>
  <cols>
    <col min="1" max="1" width="16.6640625" style="14" customWidth="1"/>
    <col min="2" max="2" width="18.21484375" style="14" customWidth="1"/>
    <col min="3" max="3" width="18.99609375" style="14" customWidth="1"/>
    <col min="4" max="5" width="19.3359375" style="14" customWidth="1"/>
    <col min="6" max="6" width="17.3359375" style="14" customWidth="1"/>
    <col min="7" max="7" width="15.99609375" style="14" customWidth="1"/>
    <col min="8" max="16384" width="8.88671875" style="14" customWidth="1"/>
  </cols>
  <sheetData>
    <row r="1" spans="1:6" ht="21.75">
      <c r="A1" s="207" t="s">
        <v>36</v>
      </c>
      <c r="B1" s="207"/>
      <c r="C1" s="207"/>
      <c r="D1" s="207"/>
      <c r="E1" s="207"/>
      <c r="F1" s="207"/>
    </row>
    <row r="2" ht="15" customHeight="1" thickBot="1">
      <c r="G2" s="176" t="s">
        <v>0</v>
      </c>
    </row>
    <row r="3" spans="1:7" ht="36" customHeight="1">
      <c r="A3" s="273" t="s">
        <v>161</v>
      </c>
      <c r="B3" s="279" t="s">
        <v>162</v>
      </c>
      <c r="C3" s="281" t="s">
        <v>163</v>
      </c>
      <c r="D3" s="282"/>
      <c r="E3" s="282"/>
      <c r="F3" s="283"/>
      <c r="G3" s="229" t="s">
        <v>164</v>
      </c>
    </row>
    <row r="4" spans="1:7" ht="48.75" customHeight="1" thickBot="1">
      <c r="A4" s="274"/>
      <c r="B4" s="280"/>
      <c r="C4" s="84" t="s">
        <v>165</v>
      </c>
      <c r="D4" s="84" t="s">
        <v>61</v>
      </c>
      <c r="E4" s="84" t="s">
        <v>62</v>
      </c>
      <c r="F4" s="84" t="s">
        <v>166</v>
      </c>
      <c r="G4" s="272"/>
    </row>
    <row r="5" spans="1:7" s="28" customFormat="1" ht="50.25" customHeight="1" thickTop="1">
      <c r="A5" s="160" t="s">
        <v>176</v>
      </c>
      <c r="B5" s="161"/>
      <c r="C5" s="162">
        <f>SUM(C6,C11)</f>
        <v>133578</v>
      </c>
      <c r="D5" s="162">
        <f>SUM(D6,D11)</f>
        <v>110187</v>
      </c>
      <c r="E5" s="162">
        <f>E6+E11</f>
        <v>101797</v>
      </c>
      <c r="F5" s="163">
        <f>SUM(E5-D5)</f>
        <v>-8390</v>
      </c>
      <c r="G5" s="164"/>
    </row>
    <row r="6" spans="1:7" s="28" customFormat="1" ht="31.5" customHeight="1">
      <c r="A6" s="276" t="s">
        <v>167</v>
      </c>
      <c r="B6" s="139" t="s">
        <v>168</v>
      </c>
      <c r="C6" s="150">
        <f>SUM(C7:C10)</f>
        <v>133578</v>
      </c>
      <c r="D6" s="150">
        <f>SUM(D7:D10)</f>
        <v>110187</v>
      </c>
      <c r="E6" s="150">
        <f>E7</f>
        <v>101797</v>
      </c>
      <c r="F6" s="94">
        <f>SUM(E6-D6)</f>
        <v>-8390</v>
      </c>
      <c r="G6" s="131"/>
    </row>
    <row r="7" spans="1:7" s="28" customFormat="1" ht="31.5" customHeight="1">
      <c r="A7" s="277"/>
      <c r="B7" s="139" t="s">
        <v>169</v>
      </c>
      <c r="C7" s="150">
        <v>133578</v>
      </c>
      <c r="D7" s="150">
        <v>110187</v>
      </c>
      <c r="E7" s="150">
        <v>101797</v>
      </c>
      <c r="F7" s="94">
        <f>SUM(E7-D7)</f>
        <v>-8390</v>
      </c>
      <c r="G7" s="131"/>
    </row>
    <row r="8" spans="1:7" s="28" customFormat="1" ht="31.5" customHeight="1">
      <c r="A8" s="277"/>
      <c r="B8" s="124"/>
      <c r="C8" s="147"/>
      <c r="D8" s="147"/>
      <c r="E8" s="147"/>
      <c r="F8" s="149"/>
      <c r="G8" s="131"/>
    </row>
    <row r="9" spans="1:7" s="28" customFormat="1" ht="31.5" customHeight="1">
      <c r="A9" s="277"/>
      <c r="B9" s="124"/>
      <c r="C9" s="147"/>
      <c r="D9" s="147"/>
      <c r="E9" s="147" t="s">
        <v>170</v>
      </c>
      <c r="F9" s="147"/>
      <c r="G9" s="131"/>
    </row>
    <row r="10" spans="1:7" s="28" customFormat="1" ht="31.5" customHeight="1">
      <c r="A10" s="284"/>
      <c r="B10" s="124"/>
      <c r="C10" s="147"/>
      <c r="D10" s="147"/>
      <c r="E10" s="147"/>
      <c r="F10" s="147"/>
      <c r="G10" s="131"/>
    </row>
    <row r="11" spans="1:7" s="28" customFormat="1" ht="31.5" customHeight="1">
      <c r="A11" s="276" t="s">
        <v>171</v>
      </c>
      <c r="B11" s="139" t="s">
        <v>168</v>
      </c>
      <c r="C11" s="147"/>
      <c r="D11" s="147"/>
      <c r="E11" s="147"/>
      <c r="F11" s="147"/>
      <c r="G11" s="131"/>
    </row>
    <row r="12" spans="1:7" s="28" customFormat="1" ht="31.5" customHeight="1">
      <c r="A12" s="277"/>
      <c r="B12" s="124"/>
      <c r="C12" s="147"/>
      <c r="D12" s="147"/>
      <c r="E12" s="147"/>
      <c r="F12" s="147"/>
      <c r="G12" s="131"/>
    </row>
    <row r="13" spans="1:7" s="28" customFormat="1" ht="31.5" customHeight="1">
      <c r="A13" s="277"/>
      <c r="B13" s="124"/>
      <c r="C13" s="147"/>
      <c r="D13" s="147"/>
      <c r="E13" s="147"/>
      <c r="F13" s="147"/>
      <c r="G13" s="131"/>
    </row>
    <row r="14" spans="1:7" s="28" customFormat="1" ht="31.5" customHeight="1">
      <c r="A14" s="277"/>
      <c r="B14" s="124"/>
      <c r="C14" s="147"/>
      <c r="D14" s="147"/>
      <c r="E14" s="147"/>
      <c r="F14" s="147"/>
      <c r="G14" s="131"/>
    </row>
    <row r="15" spans="1:7" s="28" customFormat="1" ht="31.5" customHeight="1" thickBot="1">
      <c r="A15" s="278"/>
      <c r="B15" s="145"/>
      <c r="C15" s="148"/>
      <c r="D15" s="148"/>
      <c r="E15" s="148"/>
      <c r="F15" s="148"/>
      <c r="G15" s="146"/>
    </row>
  </sheetData>
  <mergeCells count="7">
    <mergeCell ref="A11:A15"/>
    <mergeCell ref="A3:A4"/>
    <mergeCell ref="A1:F1"/>
    <mergeCell ref="G3:G4"/>
    <mergeCell ref="B3:B4"/>
    <mergeCell ref="C3:F3"/>
    <mergeCell ref="A6:A10"/>
  </mergeCells>
  <printOptions/>
  <pageMargins left="0.75" right="0.75" top="1" bottom="1" header="0.5" footer="0.5"/>
  <pageSetup firstPageNumber="70" useFirstPageNumber="1" horizontalDpi="600" verticalDpi="600" orientation="landscape" paperSize="9" scale="90" r:id="rId1"/>
  <headerFooter alignWithMargins="0">
    <oddFooter>&amp;C 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1</v>
      </c>
      <c r="C1" s="2" t="b">
        <f>"XL4Poppy"</f>
        <v>0</v>
      </c>
    </row>
    <row r="2" ht="13.5" thickBot="1">
      <c r="A2" s="1" t="s">
        <v>2</v>
      </c>
    </row>
    <row r="3" spans="1:3" ht="13.5" thickBot="1">
      <c r="A3" s="3" t="s">
        <v>3</v>
      </c>
      <c r="C3" s="4" t="s">
        <v>4</v>
      </c>
    </row>
    <row r="4" spans="1:3" ht="12.75">
      <c r="A4" s="3">
        <v>3</v>
      </c>
      <c r="C4" s="5" t="b">
        <f>C18</f>
        <v>0</v>
      </c>
    </row>
    <row r="5" ht="12.75">
      <c r="C5" s="5" t="b">
        <f>TRUE,</f>
        <v>0</v>
      </c>
    </row>
    <row r="6" ht="13.5" thickBot="1">
      <c r="C6" s="5" t="e">
        <f>#N/A</f>
        <v>#N/A</v>
      </c>
    </row>
    <row r="7" spans="1:3" ht="12.75">
      <c r="A7" s="6" t="s">
        <v>5</v>
      </c>
      <c r="C7" s="5" t="b">
        <f>=</f>
        <v>0</v>
      </c>
    </row>
    <row r="8" spans="1:3" ht="12.75">
      <c r="A8" s="7" t="s">
        <v>6</v>
      </c>
      <c r="C8" s="5" t="b">
        <f>=</f>
        <v>0</v>
      </c>
    </row>
    <row r="9" spans="1:3" ht="12.75">
      <c r="A9" s="8" t="s">
        <v>7</v>
      </c>
      <c r="C9" s="5" t="b">
        <f>FALSE</f>
        <v>0</v>
      </c>
    </row>
    <row r="10" spans="1:3" ht="12.75">
      <c r="A10" s="7" t="s">
        <v>8</v>
      </c>
      <c r="C10" s="5" t="b">
        <f>A21</f>
        <v>0</v>
      </c>
    </row>
    <row r="11" spans="1:3" ht="13.5" thickBot="1">
      <c r="A11" s="9" t="s">
        <v>9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10</v>
      </c>
      <c r="C14" s="10" t="b">
        <f>=</f>
        <v>0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b">
        <f>=</f>
        <v>0</v>
      </c>
      <c r="C17" s="4" t="s">
        <v>11</v>
      </c>
    </row>
    <row r="18" ht="12.75">
      <c r="C18" s="5" t="b">
        <f>$A$3(GET.WORKSPACE(32)&amp;"\xlstart\Book1.")</f>
        <v>0</v>
      </c>
    </row>
    <row r="19" ht="12.75">
      <c r="C19" s="5" t="b">
        <f>"Document_array",</f>
        <v>0</v>
      </c>
    </row>
    <row r="20" spans="1:3" ht="12.75">
      <c r="A20" s="11" t="s">
        <v>12</v>
      </c>
      <c r="C20" s="5" t="b">
        <f>$A$1INDEX(,2)</f>
        <v>0</v>
      </c>
    </row>
    <row r="21" spans="1:3" ht="12.75">
      <c r="A21" s="12" t="e">
        <f>IF(A3="Book1.",0,99)</f>
        <v>#N/A</v>
      </c>
      <c r="C21" s="5" t="b">
        <f>$A$2INDEX(,1)</f>
        <v>0</v>
      </c>
    </row>
    <row r="22" spans="1:3" ht="12.75">
      <c r="A22" s="5" t="b">
        <f>TRUE,</f>
        <v>0</v>
      </c>
      <c r="C22" s="5" t="b">
        <f>$A$4GET.DOCUMENT(3,"["&amp;A1&amp;"]"&amp;"XL4Poppy")</f>
        <v>0</v>
      </c>
    </row>
    <row r="23" spans="1:3" ht="12.75">
      <c r="A23" s="5" t="e">
        <f>#N/A</f>
        <v>#N/A</v>
      </c>
      <c r="C23" s="10" t="b">
        <f>=</f>
        <v>0</v>
      </c>
    </row>
    <row r="24" ht="12.75">
      <c r="A24" s="5" t="b">
        <f>=</f>
        <v>0</v>
      </c>
    </row>
    <row r="25" ht="12.75">
      <c r="A25" s="5" t="b">
        <f>=</f>
        <v>0</v>
      </c>
    </row>
    <row r="26" spans="1:3" ht="13.5" thickBot="1">
      <c r="A26" s="5" t="b">
        <f>1</f>
        <v>0</v>
      </c>
      <c r="C26" s="13" t="s">
        <v>13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b">
        <f>TRUE,</f>
        <v>0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b">
        <f>=</f>
        <v>0</v>
      </c>
    </row>
    <row r="31" spans="1:3" ht="12.75">
      <c r="A31" s="5" t="b">
        <f>"XL4Poppy",A1</f>
        <v>0</v>
      </c>
      <c r="C31" s="5" t="b">
        <f>FALSE</f>
        <v>0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b">
        <f>=</f>
        <v>0</v>
      </c>
    </row>
    <row r="36" spans="1:3" ht="12.75">
      <c r="A36" s="5" t="b">
        <f>=</f>
        <v>0</v>
      </c>
      <c r="C36" s="10" t="b">
        <f>=</f>
        <v>0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b">
        <f>"XF.Classic.Poppy"</f>
        <v>0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b">
        <f>=</f>
        <v>0</v>
      </c>
      <c r="C41" s="10" t="b">
        <f>=</f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종호</dc:creator>
  <cp:keywords/>
  <dc:description/>
  <cp:lastModifiedBy>이수은</cp:lastModifiedBy>
  <cp:lastPrinted>2009-11-05T06:48:06Z</cp:lastPrinted>
  <dcterms:created xsi:type="dcterms:W3CDTF">1999-10-30T05:59:07Z</dcterms:created>
  <dcterms:modified xsi:type="dcterms:W3CDTF">2010-01-20T01:21:44Z</dcterms:modified>
  <cp:category/>
  <cp:version/>
  <cp:contentType/>
  <cp:contentStatus/>
</cp:coreProperties>
</file>