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65521" windowWidth="11775" windowHeight="4635" tabRatio="748" activeTab="0"/>
  </bookViews>
  <sheets>
    <sheet name="표지" sheetId="1" r:id="rId1"/>
    <sheet name="1.운용총칙" sheetId="2" r:id="rId2"/>
    <sheet name="2-가. 자금수지총괄" sheetId="3" r:id="rId3"/>
    <sheet name="2-나. 수입계획" sheetId="4" r:id="rId4"/>
    <sheet name="2-다. 지출계획" sheetId="5" r:id="rId5"/>
    <sheet name="3.연도별기금조성및집행현황" sheetId="6" r:id="rId6"/>
    <sheet name="4.예치금및예탁금명세서" sheetId="7" r:id="rId7"/>
    <sheet name="--------" sheetId="8" state="veryHidden" r:id="rId8"/>
  </sheets>
  <definedNames>
    <definedName name="_xlnm.Print_Area" localSheetId="1">'1.운용총칙'!$A$1:$G$27</definedName>
    <definedName name="_xlnm.Print_Area" localSheetId="2">'2-가. 자금수지총괄'!$A$1:$H$16</definedName>
    <definedName name="_xlnm.Print_Area" localSheetId="3">'2-나. 수입계획'!$A$1:$H$16</definedName>
    <definedName name="_xlnm.Print_Area" localSheetId="0">'표지'!$A$1:$N$13</definedName>
  </definedNames>
  <calcPr fullCalcOnLoad="1"/>
</workbook>
</file>

<file path=xl/comments4.xml><?xml version="1.0" encoding="utf-8"?>
<comments xmlns="http://schemas.openxmlformats.org/spreadsheetml/2006/main">
  <authors>
    <author>예산</author>
  </authors>
  <commentList>
    <comment ref="E3" authorId="0">
      <text>
        <r>
          <rPr>
            <sz val="10"/>
            <rFont val="굴림"/>
            <family val="3"/>
          </rPr>
          <t>2008년도 최종 수입액 추정치</t>
        </r>
      </text>
    </comment>
  </commentList>
</comments>
</file>

<file path=xl/sharedStrings.xml><?xml version="1.0" encoding="utf-8"?>
<sst xmlns="http://schemas.openxmlformats.org/spreadsheetml/2006/main" count="189" uniqueCount="164">
  <si>
    <t>(단위 : 천원)</t>
  </si>
  <si>
    <t>항   목</t>
  </si>
  <si>
    <t>합    계</t>
  </si>
  <si>
    <t>기타</t>
  </si>
  <si>
    <t>계(A)</t>
  </si>
  <si>
    <t>융자금</t>
  </si>
  <si>
    <t>이자
수입</t>
  </si>
  <si>
    <t>연도별</t>
  </si>
  <si>
    <t>2006년도 새청사건립기금운용계획-051229.xls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</si>
  <si>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</si>
  <si>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</si>
  <si>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</si>
  <si>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</si>
  <si>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</si>
  <si>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</si>
  <si>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</si>
  <si>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</si>
  <si>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</si>
  <si>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</si>
  <si>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</si>
  <si>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</si>
  <si>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수  입</t>
  </si>
  <si>
    <t>지  출</t>
  </si>
  <si>
    <t>증감(B)</t>
  </si>
  <si>
    <t xml:space="preserve">    나. 기금운용의 기본방향</t>
  </si>
  <si>
    <t xml:space="preserve">    다. 기금조성 및 운용</t>
  </si>
  <si>
    <t xml:space="preserve">  가. 자금수지총괄</t>
  </si>
  <si>
    <t xml:space="preserve"> ·융자금회수</t>
  </si>
  <si>
    <t xml:space="preserve"> ·예탁금상환금</t>
  </si>
  <si>
    <t xml:space="preserve"> ·예치금회수</t>
  </si>
  <si>
    <t xml:space="preserve"> ·출   연   금</t>
  </si>
  <si>
    <t xml:space="preserve"> ·보   조   금</t>
  </si>
  <si>
    <t xml:space="preserve"> ·차   입   금</t>
  </si>
  <si>
    <t xml:space="preserve"> ·예   수   금</t>
  </si>
  <si>
    <t xml:space="preserve"> ·이 자 수 입</t>
  </si>
  <si>
    <t xml:space="preserve"> ·융   자   금</t>
  </si>
  <si>
    <t xml:space="preserve"> ·인   건   비</t>
  </si>
  <si>
    <t xml:space="preserve"> ·물   건   비</t>
  </si>
  <si>
    <t xml:space="preserve"> ·예   탁   금</t>
  </si>
  <si>
    <t xml:space="preserve"> ·예   치   금</t>
  </si>
  <si>
    <t xml:space="preserve"> ·차입원리금상환</t>
  </si>
  <si>
    <t xml:space="preserve"> ·예수금원리금상환</t>
  </si>
  <si>
    <t>장</t>
  </si>
  <si>
    <t>관</t>
  </si>
  <si>
    <t>항</t>
  </si>
  <si>
    <t>목</t>
  </si>
  <si>
    <t>216-01
공공예금이자수입</t>
  </si>
  <si>
    <t>631-01
예치금회수</t>
  </si>
  <si>
    <t>200 세외수입</t>
  </si>
  <si>
    <t>210 경상적세외수입</t>
  </si>
  <si>
    <t>216 이자수입</t>
  </si>
  <si>
    <t>600 지방채및예치금회수</t>
  </si>
  <si>
    <t>630 예치금회수</t>
  </si>
  <si>
    <t>631 예치금회수</t>
  </si>
  <si>
    <t>220 임시적세외수입</t>
  </si>
  <si>
    <t>분야</t>
  </si>
  <si>
    <t>부문</t>
  </si>
  <si>
    <t>정책</t>
  </si>
  <si>
    <t>단위</t>
  </si>
  <si>
    <t>세부</t>
  </si>
  <si>
    <t>산출내역</t>
  </si>
  <si>
    <t>계(B)</t>
  </si>
  <si>
    <t>합 계</t>
  </si>
  <si>
    <t>3. 연도별 기금조성 및 집행현황</t>
  </si>
  <si>
    <t>(단위 : 천원)</t>
  </si>
  <si>
    <t>4. 예치금 및 예탁금 명세</t>
  </si>
  <si>
    <t>예치(탁)처</t>
  </si>
  <si>
    <t>예치 및 예탁액</t>
  </si>
  <si>
    <t>예치금</t>
  </si>
  <si>
    <t>예탁금</t>
  </si>
  <si>
    <t>소   계</t>
  </si>
  <si>
    <t>증   감
(B-A)</t>
  </si>
  <si>
    <t>비   고</t>
  </si>
  <si>
    <t>구   분</t>
  </si>
  <si>
    <t>합    계</t>
  </si>
  <si>
    <t xml:space="preserve"> ·고유목적사업비</t>
  </si>
  <si>
    <t>1. 운용총칙</t>
  </si>
  <si>
    <t>(1) 기금조성 현황</t>
  </si>
  <si>
    <t>비  고</t>
  </si>
  <si>
    <t>2. 자금운용계획</t>
  </si>
  <si>
    <t>잔  액
(A-B)</t>
  </si>
  <si>
    <t>조       성       액</t>
  </si>
  <si>
    <t>집        행        액</t>
  </si>
  <si>
    <t xml:space="preserve">수  입 </t>
  </si>
  <si>
    <t xml:space="preserve">지  출  </t>
  </si>
  <si>
    <t>전년도
수입액(A)</t>
  </si>
  <si>
    <t>수입액
(B)</t>
  </si>
  <si>
    <t>증 감
(B-A)</t>
  </si>
  <si>
    <t>전년도
지출액(A)</t>
  </si>
  <si>
    <t>지출액
(B)</t>
  </si>
  <si>
    <t>수입항목</t>
  </si>
  <si>
    <t>전년도
수입액(A)</t>
  </si>
  <si>
    <t>증  감
(B-A)</t>
  </si>
  <si>
    <t>수 입 합 계</t>
  </si>
  <si>
    <t xml:space="preserve">(2) 2011년도 기금사업 개요 </t>
  </si>
  <si>
    <t>2010년도말
현재액(A)</t>
  </si>
  <si>
    <t>2011년도 조성계획</t>
  </si>
  <si>
    <t>2011년도말 현재액
(A + B)</t>
  </si>
  <si>
    <t>○</t>
  </si>
  <si>
    <t>○</t>
  </si>
  <si>
    <t>2005
까지</t>
  </si>
  <si>
    <t>출연금</t>
  </si>
  <si>
    <t>보조금</t>
  </si>
  <si>
    <t>차입금</t>
  </si>
  <si>
    <t>예수금</t>
  </si>
  <si>
    <t>인력
운영비
및
기본
경비</t>
  </si>
  <si>
    <t>차입금
원리금
상환</t>
  </si>
  <si>
    <t>2009년도말
현재액</t>
  </si>
  <si>
    <t>2011년도말
현재액(B)</t>
  </si>
  <si>
    <t xml:space="preserve">    가. 기금설치 개요</t>
  </si>
  <si>
    <t>총     무    과</t>
  </si>
  <si>
    <t>(1) 설치근거 : 사하구문화체육및 인적자원개발 지원기금 설치 및 운용조례</t>
  </si>
  <si>
    <t>(3) 설치년도 :  2008년</t>
  </si>
  <si>
    <t xml:space="preserve">    ○  을숙도 문화행사지원 ▷ 을숙도문화회관 </t>
  </si>
  <si>
    <t xml:space="preserve">    ○  생활체육 저변확대  ▷ 총무과 </t>
  </si>
  <si>
    <t xml:space="preserve">(2) 설치목적 : 문화예술 개최지원, 생활체육 저변확대, 직원능력향상 지원 </t>
  </si>
  <si>
    <t xml:space="preserve">    ○  문화 예술행사 지원 ▷ 문화관광과 </t>
  </si>
  <si>
    <t xml:space="preserve"> ·기 타 수 입
(구금고협력사업비)</t>
  </si>
  <si>
    <t>228-09
기타잡수입</t>
  </si>
  <si>
    <t>228 잡수입</t>
  </si>
  <si>
    <t>문화예술</t>
  </si>
  <si>
    <t>문화행사 지원</t>
  </si>
  <si>
    <t>공연행사 지원</t>
  </si>
  <si>
    <t>201 일반운영비</t>
  </si>
  <si>
    <t>307 민간이전</t>
  </si>
  <si>
    <t>체육</t>
  </si>
  <si>
    <t>생활체육 육성</t>
  </si>
  <si>
    <t>생활체육진흥</t>
  </si>
  <si>
    <t>생활체육행사지원</t>
  </si>
  <si>
    <t>체육시설 확충</t>
  </si>
  <si>
    <t>401 시설비 및 부대비</t>
  </si>
  <si>
    <t>부산 은행</t>
  </si>
  <si>
    <t>·기 타 지 출</t>
  </si>
  <si>
    <t>(단위 :  천원)</t>
  </si>
  <si>
    <t>(2) 재원조성 : 구금고 계약시 제안한 협력사업비</t>
  </si>
  <si>
    <t xml:space="preserve">(3) 지원기준 : 문화예술, 생활체육, 직원인적자원개발 </t>
  </si>
  <si>
    <t xml:space="preserve">(4) 지원대상 : 문화예술행사, 생활체육저변확대, 직원인적자원개발 </t>
  </si>
  <si>
    <t>○ 구 금고 협력사업비     30,000,000원</t>
  </si>
  <si>
    <t>편성목</t>
  </si>
  <si>
    <t xml:space="preserve"> 다. 지출계획</t>
  </si>
  <si>
    <t>(단위:천원)</t>
  </si>
  <si>
    <t>지 출 합 계</t>
  </si>
  <si>
    <t>조직</t>
  </si>
  <si>
    <t>총무과</t>
  </si>
  <si>
    <t>03 행사운영비</t>
  </si>
  <si>
    <t>○철새나루예술제                                  10,000,000원</t>
  </si>
  <si>
    <t>04 민간행사보조</t>
  </si>
  <si>
    <t>01 시설비</t>
  </si>
  <si>
    <t>○문화예술진흥 행사지원                       10,000,000원</t>
  </si>
  <si>
    <t>○생활체육 행사지원                               5,000,000원</t>
  </si>
  <si>
    <t>○생활체육시설 확충                               5,000,000원</t>
  </si>
  <si>
    <t>일반행정</t>
  </si>
  <si>
    <t>행정역량강화</t>
  </si>
  <si>
    <t>직원능력 향상</t>
  </si>
  <si>
    <t>직원 교육기회 제공</t>
  </si>
  <si>
    <t>202 여비</t>
  </si>
  <si>
    <t>03 국외여비</t>
  </si>
  <si>
    <t>○공무원 해외선진지 벤치마킹                               0원</t>
  </si>
  <si>
    <t xml:space="preserve">(1) 기금사업의 목표 : 구민의 삶의 질 향상을 위한 문화체육 참여기회 확대 및 직원들의 인적자원개발 </t>
  </si>
  <si>
    <t>문화체육 및 인적자원개발 지원기금 운용계획</t>
  </si>
  <si>
    <t>문화체육 및 인적자원개발지원기금  운용계획</t>
  </si>
  <si>
    <t>고유
목적
사업비</t>
  </si>
  <si>
    <t xml:space="preserve">  나. 수입계획</t>
  </si>
  <si>
    <t>융자금
회수
(이자
포함)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</si>
</sst>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;&quot;△&quot;\-#,##0"/>
    <numFmt numFmtId="178" formatCode="#,##0;&quot;△&quot;#,##0"/>
    <numFmt numFmtId="179" formatCode="#,##0;&quot;△&quot;#,##0;"/>
    <numFmt numFmtId="180" formatCode="_-* #,##0.00\ &quot;DM&quot;_-;\-* #,##0.00\ &quot;DM&quot;_-;_-* &quot;-&quot;??\ &quot;DM&quot;_-;_-@_-"/>
    <numFmt numFmtId="181" formatCode="&quot;₩&quot;#,##0.00;[Red]&quot;₩&quot;&quot;₩&quot;&quot;₩&quot;&quot;₩&quot;&quot;₩&quot;&quot;₩&quot;\-#,##0.00"/>
    <numFmt numFmtId="182" formatCode="[$-412]yyyy&quot;년&quot;\ m&quot;월&quot;\ d&quot;일&quot;\ dddd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_ "/>
    <numFmt numFmtId="188" formatCode="##,#0_;&quot;△&quot;#,##0"/>
    <numFmt numFmtId="189" formatCode="#,##0;&quot;△&quot;0,###"/>
    <numFmt numFmtId="190" formatCode="#,##0_ ;&quot;△&quot;0,###"/>
    <numFmt numFmtId="191" formatCode="##,#0_;&quot;△&quot;0,###\ "/>
    <numFmt numFmtId="192" formatCode="#,##0_);[Red]\(#,##0\)"/>
    <numFmt numFmtId="193" formatCode="#,##0_);\(#,##0\)"/>
    <numFmt numFmtId="194" formatCode="&quot;₩&quot;#,##0.00;&quot;△&quot;#,##0.00"/>
    <numFmt numFmtId="195" formatCode="&quot;₩&quot;#,##0.00;&quot;△&quot;#,##0"/>
    <numFmt numFmtId="196" formatCode="_-&quot;₩&quot;* #,##0_-;&quot;△&quot;* #,##0_-;_-&quot;₩&quot;* &quot;-&quot;_-;_-@_-"/>
  </numFmts>
  <fonts count="64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20"/>
      <name val="HY견명조"/>
      <family val="1"/>
    </font>
    <font>
      <sz val="11"/>
      <name val="HY견명조"/>
      <family val="1"/>
    </font>
    <font>
      <b/>
      <sz val="17"/>
      <name val="HY견명조"/>
      <family val="1"/>
    </font>
    <font>
      <b/>
      <sz val="15"/>
      <name val="HY견명조"/>
      <family val="1"/>
    </font>
    <font>
      <sz val="13"/>
      <name val="HY견명조"/>
      <family val="1"/>
    </font>
    <font>
      <sz val="12"/>
      <name val="HY견명조"/>
      <family val="1"/>
    </font>
    <font>
      <b/>
      <sz val="13"/>
      <name val="HY견명조"/>
      <family val="1"/>
    </font>
    <font>
      <b/>
      <sz val="12"/>
      <name val="HY견명조"/>
      <family val="1"/>
    </font>
    <font>
      <b/>
      <sz val="16"/>
      <name val="HY견명조"/>
      <family val="1"/>
    </font>
    <font>
      <b/>
      <sz val="18"/>
      <name val="HY견명조"/>
      <family val="1"/>
    </font>
    <font>
      <sz val="15"/>
      <name val="HY견명조"/>
      <family val="1"/>
    </font>
    <font>
      <sz val="14"/>
      <name val="바탕체"/>
      <family val="1"/>
    </font>
    <font>
      <sz val="14"/>
      <name val="HY헤드라인M"/>
      <family val="1"/>
    </font>
    <font>
      <sz val="36"/>
      <name val="HY견명조"/>
      <family val="1"/>
    </font>
    <font>
      <b/>
      <sz val="28"/>
      <name val="HY견명조"/>
      <family val="1"/>
    </font>
    <font>
      <sz val="10"/>
      <name val="굴림"/>
      <family val="3"/>
    </font>
    <font>
      <sz val="24"/>
      <name val="HY견명조"/>
      <family val="1"/>
    </font>
    <font>
      <sz val="12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8"/>
      <name val="돋움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4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31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  <xf numFmtId="0" fontId="62" fillId="26" borderId="9" applyNumberFormat="0" applyAlignment="0" applyProtection="0"/>
    <xf numFmtId="180" fontId="0" fillId="0" borderId="0" applyFont="0" applyFill="0" applyBorder="0" applyAlignment="0" applyProtection="0"/>
    <xf numFmtId="181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" fillId="0" borderId="10" applyNumberFormat="0" applyAlignment="0" applyProtection="0"/>
    <xf numFmtId="0" fontId="7" fillId="0" borderId="11">
      <alignment horizontal="left" vertical="center"/>
      <protection/>
    </xf>
    <xf numFmtId="0" fontId="5" fillId="0" borderId="0">
      <alignment/>
      <protection/>
    </xf>
  </cellStyleXfs>
  <cellXfs count="237">
    <xf numFmtId="0" fontId="0" fillId="0" borderId="0" xfId="0" applyAlignment="1">
      <alignment/>
    </xf>
    <xf numFmtId="0" fontId="8" fillId="33" borderId="0" xfId="66" applyFont="1" applyFill="1">
      <alignment/>
      <protection/>
    </xf>
    <xf numFmtId="0" fontId="5" fillId="0" borderId="0" xfId="66">
      <alignment/>
      <protection/>
    </xf>
    <xf numFmtId="0" fontId="5" fillId="33" borderId="0" xfId="66" applyFill="1">
      <alignment/>
      <protection/>
    </xf>
    <xf numFmtId="0" fontId="5" fillId="34" borderId="12" xfId="66" applyFill="1" applyBorder="1">
      <alignment/>
      <protection/>
    </xf>
    <xf numFmtId="0" fontId="5" fillId="35" borderId="13" xfId="66" applyFill="1" applyBorder="1">
      <alignment/>
      <protection/>
    </xf>
    <xf numFmtId="0" fontId="9" fillId="36" borderId="14" xfId="66" applyFont="1" applyFill="1" applyBorder="1" applyAlignment="1">
      <alignment horizontal="center"/>
      <protection/>
    </xf>
    <xf numFmtId="0" fontId="10" fillId="37" borderId="15" xfId="66" applyFont="1" applyFill="1" applyBorder="1" applyAlignment="1">
      <alignment horizontal="center"/>
      <protection/>
    </xf>
    <xf numFmtId="0" fontId="9" fillId="36" borderId="15" xfId="66" applyFont="1" applyFill="1" applyBorder="1" applyAlignment="1">
      <alignment horizontal="center"/>
      <protection/>
    </xf>
    <xf numFmtId="0" fontId="9" fillId="36" borderId="16" xfId="66" applyFont="1" applyFill="1" applyBorder="1" applyAlignment="1">
      <alignment horizontal="center"/>
      <protection/>
    </xf>
    <xf numFmtId="0" fontId="5" fillId="35" borderId="17" xfId="66" applyFill="1" applyBorder="1">
      <alignment/>
      <protection/>
    </xf>
    <xf numFmtId="0" fontId="5" fillId="34" borderId="18" xfId="66" applyFill="1" applyBorder="1">
      <alignment/>
      <protection/>
    </xf>
    <xf numFmtId="0" fontId="5" fillId="35" borderId="18" xfId="66" applyFill="1" applyBorder="1">
      <alignment/>
      <protection/>
    </xf>
    <xf numFmtId="0" fontId="5" fillId="34" borderId="19" xfId="66" applyFill="1" applyBorder="1">
      <alignment/>
      <protection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20" xfId="0" applyFont="1" applyBorder="1" applyAlignment="1">
      <alignment/>
    </xf>
    <xf numFmtId="0" fontId="16" fillId="0" borderId="20" xfId="0" applyFont="1" applyBorder="1" applyAlignment="1">
      <alignment horizontal="center" vertical="center"/>
    </xf>
    <xf numFmtId="178" fontId="16" fillId="0" borderId="20" xfId="49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Fill="1" applyAlignment="1">
      <alignment/>
    </xf>
    <xf numFmtId="0" fontId="15" fillId="0" borderId="0" xfId="0" applyFont="1" applyAlignment="1">
      <alignment horizontal="center"/>
    </xf>
    <xf numFmtId="0" fontId="19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/>
    </xf>
    <xf numFmtId="0" fontId="14" fillId="0" borderId="0" xfId="0" applyFont="1" applyFill="1" applyBorder="1" applyAlignment="1">
      <alignment horizontal="left" vertical="center"/>
    </xf>
    <xf numFmtId="0" fontId="21" fillId="0" borderId="0" xfId="0" applyFont="1" applyFill="1" applyAlignment="1">
      <alignment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5" fillId="0" borderId="21" xfId="0" applyFont="1" applyFill="1" applyBorder="1" applyAlignment="1">
      <alignment vertical="center" wrapText="1"/>
    </xf>
    <xf numFmtId="0" fontId="15" fillId="0" borderId="20" xfId="0" applyFont="1" applyFill="1" applyBorder="1" applyAlignment="1">
      <alignment vertical="center"/>
    </xf>
    <xf numFmtId="0" fontId="15" fillId="0" borderId="0" xfId="0" applyFont="1" applyAlignment="1">
      <alignment horizontal="right" vertical="center"/>
    </xf>
    <xf numFmtId="0" fontId="15" fillId="0" borderId="22" xfId="0" applyFont="1" applyBorder="1" applyAlignment="1">
      <alignment horizontal="center" vertical="center" wrapText="1"/>
    </xf>
    <xf numFmtId="3" fontId="15" fillId="0" borderId="20" xfId="0" applyNumberFormat="1" applyFont="1" applyFill="1" applyBorder="1" applyAlignment="1">
      <alignment horizontal="right" vertical="center" shrinkToFit="1"/>
    </xf>
    <xf numFmtId="178" fontId="15" fillId="0" borderId="23" xfId="0" applyNumberFormat="1" applyFont="1" applyFill="1" applyBorder="1" applyAlignment="1">
      <alignment horizontal="right" vertical="center" shrinkToFit="1"/>
    </xf>
    <xf numFmtId="0" fontId="15" fillId="0" borderId="0" xfId="0" applyFont="1" applyBorder="1" applyAlignment="1">
      <alignment/>
    </xf>
    <xf numFmtId="3" fontId="15" fillId="0" borderId="19" xfId="0" applyNumberFormat="1" applyFont="1" applyFill="1" applyBorder="1" applyAlignment="1">
      <alignment horizontal="right" vertical="center" shrinkToFit="1"/>
    </xf>
    <xf numFmtId="0" fontId="15" fillId="0" borderId="0" xfId="0" applyFont="1" applyFill="1" applyAlignment="1">
      <alignment horizontal="right"/>
    </xf>
    <xf numFmtId="0" fontId="15" fillId="0" borderId="0" xfId="0" applyFont="1" applyAlignment="1">
      <alignment horizontal="right"/>
    </xf>
    <xf numFmtId="3" fontId="15" fillId="0" borderId="20" xfId="0" applyNumberFormat="1" applyFont="1" applyFill="1" applyBorder="1" applyAlignment="1">
      <alignment horizontal="center" vertical="center" shrinkToFit="1"/>
    </xf>
    <xf numFmtId="0" fontId="15" fillId="0" borderId="24" xfId="0" applyFont="1" applyFill="1" applyBorder="1" applyAlignment="1">
      <alignment vertical="center"/>
    </xf>
    <xf numFmtId="0" fontId="15" fillId="0" borderId="25" xfId="0" applyFont="1" applyFill="1" applyBorder="1" applyAlignment="1">
      <alignment vertical="center"/>
    </xf>
    <xf numFmtId="0" fontId="15" fillId="0" borderId="18" xfId="0" applyFont="1" applyFill="1" applyBorder="1" applyAlignment="1">
      <alignment vertical="center"/>
    </xf>
    <xf numFmtId="0" fontId="15" fillId="0" borderId="26" xfId="0" applyFont="1" applyFill="1" applyBorder="1" applyAlignment="1">
      <alignment vertical="center"/>
    </xf>
    <xf numFmtId="0" fontId="15" fillId="0" borderId="17" xfId="0" applyFont="1" applyFill="1" applyBorder="1" applyAlignment="1">
      <alignment vertical="center"/>
    </xf>
    <xf numFmtId="178" fontId="15" fillId="0" borderId="27" xfId="0" applyNumberFormat="1" applyFont="1" applyFill="1" applyBorder="1" applyAlignment="1">
      <alignment horizontal="right" vertical="center" shrinkToFit="1"/>
    </xf>
    <xf numFmtId="0" fontId="22" fillId="0" borderId="0" xfId="0" applyFont="1" applyAlignment="1">
      <alignment vertical="center"/>
    </xf>
    <xf numFmtId="0" fontId="0" fillId="0" borderId="0" xfId="0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Border="1" applyAlignment="1" applyProtection="1">
      <alignment horizontal="distributed" vertical="center"/>
      <protection/>
    </xf>
    <xf numFmtId="0" fontId="12" fillId="0" borderId="0" xfId="0" applyFont="1" applyAlignment="1" applyProtection="1">
      <alignment vertical="center"/>
      <protection/>
    </xf>
    <xf numFmtId="0" fontId="15" fillId="0" borderId="13" xfId="0" applyFont="1" applyFill="1" applyBorder="1" applyAlignment="1">
      <alignment vertical="center"/>
    </xf>
    <xf numFmtId="3" fontId="16" fillId="0" borderId="20" xfId="0" applyNumberFormat="1" applyFont="1" applyFill="1" applyBorder="1" applyAlignment="1">
      <alignment horizontal="right" vertical="center" shrinkToFit="1"/>
    </xf>
    <xf numFmtId="178" fontId="16" fillId="0" borderId="23" xfId="0" applyNumberFormat="1" applyFont="1" applyFill="1" applyBorder="1" applyAlignment="1">
      <alignment horizontal="right" vertical="center" shrinkToFit="1"/>
    </xf>
    <xf numFmtId="0" fontId="15" fillId="0" borderId="24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178" fontId="15" fillId="0" borderId="28" xfId="49" applyNumberFormat="1" applyFont="1" applyFill="1" applyBorder="1" applyAlignment="1">
      <alignment horizontal="right" vertical="center" shrinkToFit="1"/>
    </xf>
    <xf numFmtId="3" fontId="15" fillId="0" borderId="22" xfId="0" applyNumberFormat="1" applyFont="1" applyBorder="1" applyAlignment="1">
      <alignment horizontal="left" vertical="center" shrinkToFit="1"/>
    </xf>
    <xf numFmtId="3" fontId="15" fillId="0" borderId="19" xfId="0" applyNumberFormat="1" applyFont="1" applyBorder="1" applyAlignment="1">
      <alignment horizontal="left" vertical="center" shrinkToFit="1"/>
    </xf>
    <xf numFmtId="178" fontId="15" fillId="0" borderId="27" xfId="49" applyNumberFormat="1" applyFont="1" applyFill="1" applyBorder="1" applyAlignment="1">
      <alignment horizontal="right" vertical="center" shrinkToFit="1"/>
    </xf>
    <xf numFmtId="3" fontId="17" fillId="0" borderId="26" xfId="0" applyNumberFormat="1" applyFont="1" applyBorder="1" applyAlignment="1">
      <alignment horizontal="center" vertical="center" shrinkToFit="1"/>
    </xf>
    <xf numFmtId="41" fontId="17" fillId="0" borderId="17" xfId="49" applyFont="1" applyFill="1" applyBorder="1" applyAlignment="1">
      <alignment horizontal="center" vertical="center" shrinkToFit="1"/>
    </xf>
    <xf numFmtId="178" fontId="15" fillId="0" borderId="29" xfId="49" applyNumberFormat="1" applyFont="1" applyFill="1" applyBorder="1" applyAlignment="1">
      <alignment horizontal="right" vertical="center" shrinkToFit="1"/>
    </xf>
    <xf numFmtId="176" fontId="17" fillId="34" borderId="30" xfId="0" applyNumberFormat="1" applyFont="1" applyFill="1" applyBorder="1" applyAlignment="1">
      <alignment horizontal="center" vertical="center" shrinkToFit="1"/>
    </xf>
    <xf numFmtId="176" fontId="17" fillId="34" borderId="31" xfId="0" applyNumberFormat="1" applyFont="1" applyFill="1" applyBorder="1" applyAlignment="1">
      <alignment horizontal="center" vertical="center" wrapText="1" shrinkToFit="1"/>
    </xf>
    <xf numFmtId="176" fontId="17" fillId="34" borderId="31" xfId="0" applyNumberFormat="1" applyFont="1" applyFill="1" applyBorder="1" applyAlignment="1">
      <alignment horizontal="center" vertical="center" shrinkToFit="1"/>
    </xf>
    <xf numFmtId="176" fontId="17" fillId="34" borderId="32" xfId="0" applyNumberFormat="1" applyFont="1" applyFill="1" applyBorder="1" applyAlignment="1">
      <alignment horizontal="center" vertical="center" wrapText="1" shrinkToFit="1"/>
    </xf>
    <xf numFmtId="3" fontId="16" fillId="0" borderId="18" xfId="0" applyNumberFormat="1" applyFont="1" applyFill="1" applyBorder="1" applyAlignment="1">
      <alignment horizontal="right" vertical="center" shrinkToFit="1"/>
    </xf>
    <xf numFmtId="178" fontId="16" fillId="0" borderId="28" xfId="0" applyNumberFormat="1" applyFont="1" applyFill="1" applyBorder="1" applyAlignment="1">
      <alignment horizontal="right" vertical="center" shrinkToFit="1"/>
    </xf>
    <xf numFmtId="0" fontId="15" fillId="0" borderId="33" xfId="0" applyFont="1" applyBorder="1" applyAlignment="1">
      <alignment horizontal="center" vertical="center" wrapText="1"/>
    </xf>
    <xf numFmtId="3" fontId="16" fillId="0" borderId="34" xfId="0" applyNumberFormat="1" applyFont="1" applyFill="1" applyBorder="1" applyAlignment="1">
      <alignment horizontal="right" vertical="center" shrinkToFit="1"/>
    </xf>
    <xf numFmtId="178" fontId="16" fillId="0" borderId="35" xfId="0" applyNumberFormat="1" applyFont="1" applyFill="1" applyBorder="1" applyAlignment="1">
      <alignment horizontal="right" vertical="center" shrinkToFit="1"/>
    </xf>
    <xf numFmtId="3" fontId="15" fillId="0" borderId="17" xfId="0" applyNumberFormat="1" applyFont="1" applyFill="1" applyBorder="1" applyAlignment="1">
      <alignment horizontal="right" vertical="center" shrinkToFit="1"/>
    </xf>
    <xf numFmtId="178" fontId="15" fillId="0" borderId="36" xfId="0" applyNumberFormat="1" applyFont="1" applyFill="1" applyBorder="1" applyAlignment="1">
      <alignment horizontal="right" vertical="center" shrinkToFit="1"/>
    </xf>
    <xf numFmtId="0" fontId="17" fillId="34" borderId="31" xfId="0" applyFont="1" applyFill="1" applyBorder="1" applyAlignment="1">
      <alignment horizontal="center" vertical="center" wrapText="1"/>
    </xf>
    <xf numFmtId="3" fontId="16" fillId="0" borderId="17" xfId="0" applyNumberFormat="1" applyFont="1" applyFill="1" applyBorder="1" applyAlignment="1">
      <alignment horizontal="right" vertical="center" shrinkToFit="1"/>
    </xf>
    <xf numFmtId="178" fontId="16" fillId="0" borderId="36" xfId="0" applyNumberFormat="1" applyFont="1" applyFill="1" applyBorder="1" applyAlignment="1">
      <alignment horizontal="right" vertical="center" shrinkToFit="1"/>
    </xf>
    <xf numFmtId="3" fontId="15" fillId="0" borderId="37" xfId="0" applyNumberFormat="1" applyFont="1" applyBorder="1" applyAlignment="1">
      <alignment horizontal="left" vertical="center" wrapText="1" shrinkToFit="1"/>
    </xf>
    <xf numFmtId="3" fontId="15" fillId="0" borderId="20" xfId="0" applyNumberFormat="1" applyFont="1" applyFill="1" applyBorder="1" applyAlignment="1">
      <alignment horizontal="left" vertical="center" shrinkToFit="1"/>
    </xf>
    <xf numFmtId="0" fontId="15" fillId="0" borderId="38" xfId="0" applyFont="1" applyFill="1" applyBorder="1" applyAlignment="1">
      <alignment vertical="center" wrapText="1"/>
    </xf>
    <xf numFmtId="0" fontId="17" fillId="34" borderId="30" xfId="0" applyFont="1" applyFill="1" applyBorder="1" applyAlignment="1">
      <alignment horizontal="center" vertical="center"/>
    </xf>
    <xf numFmtId="0" fontId="17" fillId="34" borderId="31" xfId="0" applyFont="1" applyFill="1" applyBorder="1" applyAlignment="1">
      <alignment horizontal="center" vertical="center"/>
    </xf>
    <xf numFmtId="41" fontId="15" fillId="0" borderId="36" xfId="49" applyFont="1" applyFill="1" applyBorder="1" applyAlignment="1">
      <alignment vertical="center" wrapText="1"/>
    </xf>
    <xf numFmtId="41" fontId="15" fillId="0" borderId="23" xfId="49" applyFont="1" applyFill="1" applyBorder="1" applyAlignment="1">
      <alignment vertical="center" wrapText="1"/>
    </xf>
    <xf numFmtId="49" fontId="15" fillId="0" borderId="23" xfId="49" applyNumberFormat="1" applyFont="1" applyFill="1" applyBorder="1" applyAlignment="1">
      <alignment horizontal="right" vertical="center" wrapText="1"/>
    </xf>
    <xf numFmtId="41" fontId="15" fillId="0" borderId="35" xfId="49" applyFont="1" applyFill="1" applyBorder="1" applyAlignment="1">
      <alignment vertical="center" wrapText="1"/>
    </xf>
    <xf numFmtId="41" fontId="15" fillId="0" borderId="28" xfId="49" applyFont="1" applyFill="1" applyBorder="1" applyAlignment="1">
      <alignment vertical="center" wrapText="1"/>
    </xf>
    <xf numFmtId="178" fontId="15" fillId="0" borderId="17" xfId="49" applyNumberFormat="1" applyFont="1" applyFill="1" applyBorder="1" applyAlignment="1">
      <alignment vertical="center" wrapText="1"/>
    </xf>
    <xf numFmtId="178" fontId="15" fillId="0" borderId="20" xfId="49" applyNumberFormat="1" applyFont="1" applyFill="1" applyBorder="1" applyAlignment="1">
      <alignment vertical="center" wrapText="1"/>
    </xf>
    <xf numFmtId="178" fontId="15" fillId="0" borderId="20" xfId="49" applyNumberFormat="1" applyFont="1" applyFill="1" applyBorder="1" applyAlignment="1">
      <alignment horizontal="right" vertical="center" wrapText="1"/>
    </xf>
    <xf numFmtId="178" fontId="15" fillId="0" borderId="18" xfId="49" applyNumberFormat="1" applyFont="1" applyFill="1" applyBorder="1" applyAlignment="1">
      <alignment vertical="center" wrapText="1"/>
    </xf>
    <xf numFmtId="178" fontId="15" fillId="0" borderId="34" xfId="49" applyNumberFormat="1" applyFont="1" applyFill="1" applyBorder="1" applyAlignment="1">
      <alignment vertical="center" wrapText="1"/>
    </xf>
    <xf numFmtId="178" fontId="15" fillId="0" borderId="13" xfId="0" applyNumberFormat="1" applyFont="1" applyFill="1" applyBorder="1" applyAlignment="1">
      <alignment vertical="center" shrinkToFit="1"/>
    </xf>
    <xf numFmtId="178" fontId="15" fillId="0" borderId="18" xfId="0" applyNumberFormat="1" applyFont="1" applyFill="1" applyBorder="1" applyAlignment="1">
      <alignment vertical="center" shrinkToFit="1"/>
    </xf>
    <xf numFmtId="0" fontId="18" fillId="0" borderId="0" xfId="0" applyFont="1" applyAlignment="1" applyProtection="1">
      <alignment horizontal="left" vertical="center"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Alignment="1">
      <alignment/>
    </xf>
    <xf numFmtId="0" fontId="28" fillId="0" borderId="0" xfId="0" applyFont="1" applyAlignment="1">
      <alignment/>
    </xf>
    <xf numFmtId="0" fontId="18" fillId="34" borderId="39" xfId="0" applyFont="1" applyFill="1" applyBorder="1" applyAlignment="1" applyProtection="1">
      <alignment horizontal="center" vertical="center" wrapText="1" shrinkToFit="1"/>
      <protection locked="0"/>
    </xf>
    <xf numFmtId="0" fontId="18" fillId="34" borderId="40" xfId="0" applyFont="1" applyFill="1" applyBorder="1" applyAlignment="1" applyProtection="1">
      <alignment horizontal="center" vertical="center" wrapText="1" shrinkToFit="1"/>
      <protection locked="0"/>
    </xf>
    <xf numFmtId="0" fontId="18" fillId="34" borderId="41" xfId="0" applyFont="1" applyFill="1" applyBorder="1" applyAlignment="1" applyProtection="1">
      <alignment horizontal="center" vertical="center" wrapText="1" shrinkToFit="1"/>
      <protection locked="0"/>
    </xf>
    <xf numFmtId="187" fontId="16" fillId="0" borderId="17" xfId="0" applyNumberFormat="1" applyFont="1" applyFill="1" applyBorder="1" applyAlignment="1" applyProtection="1">
      <alignment horizontal="right" vertical="center" shrinkToFit="1"/>
      <protection locked="0"/>
    </xf>
    <xf numFmtId="178" fontId="16" fillId="0" borderId="36" xfId="0" applyNumberFormat="1" applyFont="1" applyFill="1" applyBorder="1" applyAlignment="1" applyProtection="1">
      <alignment vertical="center" shrinkToFit="1"/>
      <protection locked="0"/>
    </xf>
    <xf numFmtId="0" fontId="16" fillId="0" borderId="24" xfId="0" applyFont="1" applyFill="1" applyBorder="1" applyAlignment="1" applyProtection="1">
      <alignment horizontal="center" vertical="center" shrinkToFit="1"/>
      <protection locked="0"/>
    </xf>
    <xf numFmtId="187" fontId="16" fillId="0" borderId="20" xfId="0" applyNumberFormat="1" applyFont="1" applyFill="1" applyBorder="1" applyAlignment="1" applyProtection="1">
      <alignment horizontal="right" vertical="center" shrinkToFit="1"/>
      <protection locked="0"/>
    </xf>
    <xf numFmtId="178" fontId="16" fillId="0" borderId="23" xfId="0" applyNumberFormat="1" applyFont="1" applyFill="1" applyBorder="1" applyAlignment="1" applyProtection="1">
      <alignment vertical="center" shrinkToFit="1"/>
      <protection locked="0"/>
    </xf>
    <xf numFmtId="0" fontId="16" fillId="0" borderId="25" xfId="0" applyFont="1" applyFill="1" applyBorder="1" applyAlignment="1" applyProtection="1">
      <alignment horizontal="center" vertical="center" shrinkToFit="1"/>
      <protection locked="0"/>
    </xf>
    <xf numFmtId="0" fontId="16" fillId="0" borderId="18" xfId="0" applyFont="1" applyFill="1" applyBorder="1" applyAlignment="1" applyProtection="1">
      <alignment horizontal="center" vertical="center" shrinkToFit="1"/>
      <protection locked="0"/>
    </xf>
    <xf numFmtId="0" fontId="16" fillId="0" borderId="13" xfId="0" applyFont="1" applyFill="1" applyBorder="1" applyAlignment="1" applyProtection="1">
      <alignment horizontal="center" vertical="center" shrinkToFit="1"/>
      <protection locked="0"/>
    </xf>
    <xf numFmtId="0" fontId="16" fillId="0" borderId="25" xfId="0" applyFont="1" applyFill="1" applyBorder="1" applyAlignment="1" applyProtection="1">
      <alignment vertical="center" shrinkToFit="1"/>
      <protection locked="0"/>
    </xf>
    <xf numFmtId="0" fontId="16" fillId="0" borderId="13" xfId="0" applyFont="1" applyFill="1" applyBorder="1" applyAlignment="1" applyProtection="1">
      <alignment vertical="center" shrinkToFit="1"/>
      <protection locked="0"/>
    </xf>
    <xf numFmtId="0" fontId="16" fillId="0" borderId="18" xfId="0" applyFont="1" applyFill="1" applyBorder="1" applyAlignment="1" applyProtection="1">
      <alignment vertical="center" shrinkToFit="1"/>
      <protection locked="0"/>
    </xf>
    <xf numFmtId="0" fontId="16" fillId="0" borderId="18" xfId="0" applyFont="1" applyFill="1" applyBorder="1" applyAlignment="1" applyProtection="1">
      <alignment vertical="center"/>
      <protection locked="0"/>
    </xf>
    <xf numFmtId="0" fontId="16" fillId="0" borderId="13" xfId="0" applyFont="1" applyFill="1" applyBorder="1" applyAlignment="1" applyProtection="1">
      <alignment vertical="center"/>
      <protection locked="0"/>
    </xf>
    <xf numFmtId="0" fontId="16" fillId="0" borderId="21" xfId="0" applyFont="1" applyFill="1" applyBorder="1" applyAlignment="1" applyProtection="1">
      <alignment vertical="center" wrapText="1" shrinkToFit="1"/>
      <protection locked="0"/>
    </xf>
    <xf numFmtId="187" fontId="16" fillId="0" borderId="18" xfId="0" applyNumberFormat="1" applyFont="1" applyFill="1" applyBorder="1" applyAlignment="1" applyProtection="1">
      <alignment horizontal="right" vertical="center" shrinkToFit="1"/>
      <protection locked="0"/>
    </xf>
    <xf numFmtId="0" fontId="16" fillId="0" borderId="42" xfId="0" applyFont="1" applyFill="1" applyBorder="1" applyAlignment="1" applyProtection="1">
      <alignment vertical="center" shrinkToFit="1"/>
      <protection locked="0"/>
    </xf>
    <xf numFmtId="0" fontId="16" fillId="0" borderId="42" xfId="0" applyFont="1" applyFill="1" applyBorder="1" applyAlignment="1" applyProtection="1">
      <alignment vertical="center"/>
      <protection locked="0"/>
    </xf>
    <xf numFmtId="0" fontId="16" fillId="0" borderId="42" xfId="0" applyFont="1" applyFill="1" applyBorder="1" applyAlignment="1" applyProtection="1">
      <alignment horizontal="left" vertical="center" wrapText="1" shrinkToFit="1"/>
      <protection locked="0"/>
    </xf>
    <xf numFmtId="0" fontId="16" fillId="0" borderId="43" xfId="0" applyFont="1" applyFill="1" applyBorder="1" applyAlignment="1" applyProtection="1">
      <alignment horizontal="left" vertical="center" wrapText="1" shrinkToFit="1"/>
      <protection locked="0"/>
    </xf>
    <xf numFmtId="178" fontId="16" fillId="0" borderId="28" xfId="0" applyNumberFormat="1" applyFont="1" applyFill="1" applyBorder="1" applyAlignment="1" applyProtection="1">
      <alignment vertical="center" shrinkToFit="1"/>
      <protection locked="0"/>
    </xf>
    <xf numFmtId="0" fontId="16" fillId="0" borderId="25" xfId="0" applyFont="1" applyBorder="1" applyAlignment="1" applyProtection="1">
      <alignment vertical="center" shrinkToFit="1"/>
      <protection locked="0"/>
    </xf>
    <xf numFmtId="0" fontId="16" fillId="0" borderId="13" xfId="0" applyFont="1" applyBorder="1" applyAlignment="1" applyProtection="1">
      <alignment vertical="center" shrinkToFit="1"/>
      <protection locked="0"/>
    </xf>
    <xf numFmtId="0" fontId="16" fillId="0" borderId="42" xfId="0" applyFont="1" applyBorder="1" applyAlignment="1" applyProtection="1">
      <alignment vertical="center" shrinkToFit="1"/>
      <protection locked="0"/>
    </xf>
    <xf numFmtId="0" fontId="16" fillId="0" borderId="18" xfId="0" applyFont="1" applyFill="1" applyBorder="1" applyAlignment="1" applyProtection="1">
      <alignment horizontal="left" vertical="center"/>
      <protection locked="0"/>
    </xf>
    <xf numFmtId="0" fontId="16" fillId="0" borderId="38" xfId="0" applyFont="1" applyFill="1" applyBorder="1" applyAlignment="1" applyProtection="1">
      <alignment vertical="center" wrapText="1" shrinkToFit="1"/>
      <protection locked="0"/>
    </xf>
    <xf numFmtId="187" fontId="16" fillId="0" borderId="44" xfId="0" applyNumberFormat="1" applyFont="1" applyFill="1" applyBorder="1" applyAlignment="1" applyProtection="1">
      <alignment horizontal="right" vertical="center" shrinkToFit="1"/>
      <protection locked="0"/>
    </xf>
    <xf numFmtId="0" fontId="18" fillId="0" borderId="25" xfId="0" applyFont="1" applyFill="1" applyBorder="1" applyAlignment="1" applyProtection="1">
      <alignment horizontal="center" vertical="center" wrapText="1" shrinkToFit="1"/>
      <protection locked="0"/>
    </xf>
    <xf numFmtId="0" fontId="18" fillId="0" borderId="13" xfId="0" applyFont="1" applyFill="1" applyBorder="1" applyAlignment="1" applyProtection="1">
      <alignment horizontal="center" vertical="center" wrapText="1" shrinkToFit="1"/>
      <protection locked="0"/>
    </xf>
    <xf numFmtId="0" fontId="18" fillId="0" borderId="42" xfId="0" applyFont="1" applyFill="1" applyBorder="1" applyAlignment="1" applyProtection="1">
      <alignment horizontal="center" vertical="center" wrapText="1" shrinkToFit="1"/>
      <protection locked="0"/>
    </xf>
    <xf numFmtId="0" fontId="18" fillId="0" borderId="38" xfId="0" applyFont="1" applyFill="1" applyBorder="1" applyAlignment="1" applyProtection="1">
      <alignment horizontal="center" vertical="center" wrapText="1" shrinkToFit="1"/>
      <protection locked="0"/>
    </xf>
    <xf numFmtId="0" fontId="18" fillId="0" borderId="43" xfId="0" applyFont="1" applyFill="1" applyBorder="1" applyAlignment="1" applyProtection="1">
      <alignment horizontal="center" vertical="center" wrapText="1" shrinkToFit="1"/>
      <protection locked="0"/>
    </xf>
    <xf numFmtId="178" fontId="16" fillId="0" borderId="28" xfId="50" applyNumberFormat="1" applyFont="1" applyFill="1" applyBorder="1" applyAlignment="1" applyProtection="1">
      <alignment vertical="center" shrinkToFit="1"/>
      <protection locked="0"/>
    </xf>
    <xf numFmtId="0" fontId="16" fillId="0" borderId="13" xfId="0" applyFont="1" applyFill="1" applyBorder="1" applyAlignment="1" applyProtection="1">
      <alignment horizontal="left" vertical="center"/>
      <protection locked="0"/>
    </xf>
    <xf numFmtId="178" fontId="15" fillId="0" borderId="17" xfId="0" applyNumberFormat="1" applyFont="1" applyFill="1" applyBorder="1" applyAlignment="1">
      <alignment horizontal="right" vertical="center" shrinkToFit="1"/>
    </xf>
    <xf numFmtId="178" fontId="15" fillId="0" borderId="20" xfId="0" applyNumberFormat="1" applyFont="1" applyFill="1" applyBorder="1" applyAlignment="1">
      <alignment horizontal="right" vertical="center" shrinkToFit="1"/>
    </xf>
    <xf numFmtId="178" fontId="15" fillId="0" borderId="19" xfId="0" applyNumberFormat="1" applyFont="1" applyFill="1" applyBorder="1" applyAlignment="1">
      <alignment horizontal="right" vertical="center" shrinkToFit="1"/>
    </xf>
    <xf numFmtId="0" fontId="18" fillId="0" borderId="45" xfId="0" applyFont="1" applyFill="1" applyBorder="1" applyAlignment="1" applyProtection="1">
      <alignment horizontal="center" vertical="center" wrapText="1" shrinkToFit="1"/>
      <protection locked="0"/>
    </xf>
    <xf numFmtId="0" fontId="18" fillId="0" borderId="46" xfId="0" applyFont="1" applyFill="1" applyBorder="1" applyAlignment="1" applyProtection="1">
      <alignment horizontal="center" vertical="center" wrapText="1" shrinkToFit="1"/>
      <protection locked="0"/>
    </xf>
    <xf numFmtId="0" fontId="18" fillId="0" borderId="47" xfId="0" applyFont="1" applyFill="1" applyBorder="1" applyAlignment="1" applyProtection="1">
      <alignment horizontal="center" vertical="center" wrapText="1" shrinkToFit="1"/>
      <protection locked="0"/>
    </xf>
    <xf numFmtId="0" fontId="18" fillId="0" borderId="48" xfId="0" applyFont="1" applyFill="1" applyBorder="1" applyAlignment="1" applyProtection="1">
      <alignment horizontal="center" vertical="center" wrapText="1" shrinkToFit="1"/>
      <protection locked="0"/>
    </xf>
    <xf numFmtId="0" fontId="18" fillId="0" borderId="49" xfId="0" applyFont="1" applyFill="1" applyBorder="1" applyAlignment="1" applyProtection="1">
      <alignment horizontal="center" vertical="center" wrapText="1" shrinkToFit="1"/>
      <protection locked="0"/>
    </xf>
    <xf numFmtId="187" fontId="16" fillId="0" borderId="19" xfId="0" applyNumberFormat="1" applyFont="1" applyFill="1" applyBorder="1" applyAlignment="1" applyProtection="1">
      <alignment horizontal="right" vertical="center" shrinkToFit="1"/>
      <protection locked="0"/>
    </xf>
    <xf numFmtId="187" fontId="16" fillId="0" borderId="50" xfId="0" applyNumberFormat="1" applyFont="1" applyFill="1" applyBorder="1" applyAlignment="1" applyProtection="1">
      <alignment horizontal="right" vertical="center" shrinkToFit="1"/>
      <protection locked="0"/>
    </xf>
    <xf numFmtId="178" fontId="16" fillId="0" borderId="27" xfId="50" applyNumberFormat="1" applyFont="1" applyFill="1" applyBorder="1" applyAlignment="1" applyProtection="1">
      <alignment vertical="center" shrinkToFit="1"/>
      <protection locked="0"/>
    </xf>
    <xf numFmtId="0" fontId="18" fillId="34" borderId="51" xfId="0" applyFont="1" applyFill="1" applyBorder="1" applyAlignment="1" applyProtection="1">
      <alignment horizontal="center" vertical="center" wrapText="1" shrinkToFit="1"/>
      <protection locked="0"/>
    </xf>
    <xf numFmtId="0" fontId="16" fillId="0" borderId="52" xfId="0" applyFont="1" applyFill="1" applyBorder="1" applyAlignment="1" applyProtection="1">
      <alignment horizontal="center" vertical="center" shrinkToFit="1"/>
      <protection locked="0"/>
    </xf>
    <xf numFmtId="0" fontId="16" fillId="0" borderId="53" xfId="0" applyFont="1" applyFill="1" applyBorder="1" applyAlignment="1" applyProtection="1">
      <alignment horizontal="center" vertical="center" shrinkToFit="1"/>
      <protection locked="0"/>
    </xf>
    <xf numFmtId="0" fontId="16" fillId="0" borderId="53" xfId="0" applyFont="1" applyFill="1" applyBorder="1" applyAlignment="1" applyProtection="1">
      <alignment vertical="center" shrinkToFit="1"/>
      <protection locked="0"/>
    </xf>
    <xf numFmtId="0" fontId="16" fillId="0" borderId="53" xfId="0" applyFont="1" applyBorder="1" applyAlignment="1" applyProtection="1">
      <alignment vertical="center" shrinkToFit="1"/>
      <protection locked="0"/>
    </xf>
    <xf numFmtId="0" fontId="18" fillId="0" borderId="53" xfId="0" applyFont="1" applyFill="1" applyBorder="1" applyAlignment="1" applyProtection="1">
      <alignment horizontal="center" vertical="center" wrapText="1" shrinkToFit="1"/>
      <protection locked="0"/>
    </xf>
    <xf numFmtId="178" fontId="15" fillId="0" borderId="17" xfId="49" applyNumberFormat="1" applyFont="1" applyFill="1" applyBorder="1" applyAlignment="1">
      <alignment horizontal="right" vertical="center" shrinkToFit="1"/>
    </xf>
    <xf numFmtId="178" fontId="15" fillId="0" borderId="20" xfId="49" applyNumberFormat="1" applyFont="1" applyFill="1" applyBorder="1" applyAlignment="1">
      <alignment horizontal="right" vertical="center" shrinkToFit="1"/>
    </xf>
    <xf numFmtId="178" fontId="15" fillId="0" borderId="17" xfId="49" applyNumberFormat="1" applyFont="1" applyFill="1" applyBorder="1" applyAlignment="1">
      <alignment vertical="center" shrinkToFit="1"/>
    </xf>
    <xf numFmtId="178" fontId="15" fillId="0" borderId="13" xfId="49" applyNumberFormat="1" applyFont="1" applyFill="1" applyBorder="1" applyAlignment="1">
      <alignment vertical="center" shrinkToFit="1"/>
    </xf>
    <xf numFmtId="178" fontId="15" fillId="0" borderId="20" xfId="49" applyNumberFormat="1" applyFont="1" applyFill="1" applyBorder="1" applyAlignment="1">
      <alignment vertical="center" shrinkToFit="1"/>
    </xf>
    <xf numFmtId="178" fontId="15" fillId="0" borderId="18" xfId="49" applyNumberFormat="1" applyFont="1" applyFill="1" applyBorder="1" applyAlignment="1">
      <alignment vertical="center" shrinkToFit="1"/>
    </xf>
    <xf numFmtId="178" fontId="15" fillId="0" borderId="20" xfId="49" applyNumberFormat="1" applyFont="1" applyFill="1" applyBorder="1" applyAlignment="1">
      <alignment shrinkToFit="1"/>
    </xf>
    <xf numFmtId="178" fontId="15" fillId="0" borderId="46" xfId="49" applyNumberFormat="1" applyFont="1" applyFill="1" applyBorder="1" applyAlignment="1">
      <alignment vertical="center" shrinkToFit="1"/>
    </xf>
    <xf numFmtId="178" fontId="15" fillId="0" borderId="19" xfId="49" applyNumberFormat="1" applyFont="1" applyFill="1" applyBorder="1" applyAlignment="1">
      <alignment vertical="center" shrinkToFit="1"/>
    </xf>
    <xf numFmtId="178" fontId="15" fillId="0" borderId="20" xfId="0" applyNumberFormat="1" applyFont="1" applyFill="1" applyBorder="1" applyAlignment="1">
      <alignment vertical="center" shrinkToFit="1"/>
    </xf>
    <xf numFmtId="192" fontId="18" fillId="0" borderId="34" xfId="0" applyNumberFormat="1" applyFont="1" applyFill="1" applyBorder="1" applyAlignment="1" applyProtection="1">
      <alignment horizontal="right" vertical="center" shrinkToFit="1"/>
      <protection locked="0"/>
    </xf>
    <xf numFmtId="178" fontId="18" fillId="0" borderId="35" xfId="0" applyNumberFormat="1" applyFont="1" applyFill="1" applyBorder="1" applyAlignment="1" applyProtection="1">
      <alignment vertical="center" shrinkToFit="1"/>
      <protection locked="0"/>
    </xf>
    <xf numFmtId="0" fontId="15" fillId="0" borderId="21" xfId="0" applyFont="1" applyFill="1" applyBorder="1" applyAlignment="1">
      <alignment horizontal="left" vertical="center" wrapText="1"/>
    </xf>
    <xf numFmtId="0" fontId="17" fillId="34" borderId="54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16" fillId="0" borderId="18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6" fillId="0" borderId="2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176" fontId="17" fillId="34" borderId="56" xfId="0" applyNumberFormat="1" applyFont="1" applyFill="1" applyBorder="1" applyAlignment="1">
      <alignment horizontal="center" vertical="center" shrinkToFit="1"/>
    </xf>
    <xf numFmtId="176" fontId="17" fillId="34" borderId="57" xfId="0" applyNumberFormat="1" applyFont="1" applyFill="1" applyBorder="1" applyAlignment="1">
      <alignment horizontal="center" vertical="center" shrinkToFit="1"/>
    </xf>
    <xf numFmtId="176" fontId="17" fillId="34" borderId="58" xfId="0" applyNumberFormat="1" applyFont="1" applyFill="1" applyBorder="1" applyAlignment="1">
      <alignment horizontal="center" vertical="center" shrinkToFit="1"/>
    </xf>
    <xf numFmtId="176" fontId="17" fillId="34" borderId="59" xfId="0" applyNumberFormat="1" applyFont="1" applyFill="1" applyBorder="1" applyAlignment="1">
      <alignment horizontal="center" vertical="center" shrinkToFit="1"/>
    </xf>
    <xf numFmtId="0" fontId="15" fillId="0" borderId="60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vertical="center" wrapText="1"/>
    </xf>
    <xf numFmtId="0" fontId="15" fillId="0" borderId="21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vertical="center"/>
    </xf>
    <xf numFmtId="0" fontId="15" fillId="0" borderId="61" xfId="0" applyFont="1" applyFill="1" applyBorder="1" applyAlignment="1">
      <alignment horizontal="center" vertical="center"/>
    </xf>
    <xf numFmtId="0" fontId="15" fillId="0" borderId="62" xfId="0" applyFont="1" applyFill="1" applyBorder="1" applyAlignment="1">
      <alignment horizontal="center" vertical="center"/>
    </xf>
    <xf numFmtId="0" fontId="17" fillId="34" borderId="63" xfId="0" applyFont="1" applyFill="1" applyBorder="1" applyAlignment="1">
      <alignment horizontal="center" vertical="center"/>
    </xf>
    <xf numFmtId="0" fontId="17" fillId="34" borderId="64" xfId="0" applyFont="1" applyFill="1" applyBorder="1" applyAlignment="1">
      <alignment horizontal="center" vertical="center"/>
    </xf>
    <xf numFmtId="0" fontId="17" fillId="34" borderId="64" xfId="0" applyFont="1" applyFill="1" applyBorder="1" applyAlignment="1">
      <alignment horizontal="center" vertical="center" wrapText="1"/>
    </xf>
    <xf numFmtId="0" fontId="17" fillId="34" borderId="31" xfId="0" applyFont="1" applyFill="1" applyBorder="1" applyAlignment="1">
      <alignment horizontal="center" vertical="center"/>
    </xf>
    <xf numFmtId="0" fontId="17" fillId="34" borderId="65" xfId="0" applyFont="1" applyFill="1" applyBorder="1" applyAlignment="1">
      <alignment horizontal="center" vertical="center" wrapText="1"/>
    </xf>
    <xf numFmtId="0" fontId="17" fillId="34" borderId="32" xfId="0" applyFont="1" applyFill="1" applyBorder="1" applyAlignment="1">
      <alignment horizontal="center" vertical="center"/>
    </xf>
    <xf numFmtId="0" fontId="17" fillId="34" borderId="66" xfId="0" applyFont="1" applyFill="1" applyBorder="1" applyAlignment="1">
      <alignment horizontal="center" vertical="center" wrapText="1"/>
    </xf>
    <xf numFmtId="0" fontId="17" fillId="34" borderId="67" xfId="0" applyFont="1" applyFill="1" applyBorder="1" applyAlignment="1">
      <alignment horizontal="center" vertical="center" wrapText="1"/>
    </xf>
    <xf numFmtId="0" fontId="17" fillId="34" borderId="68" xfId="0" applyFont="1" applyFill="1" applyBorder="1" applyAlignment="1">
      <alignment horizontal="center" vertical="center" wrapText="1"/>
    </xf>
    <xf numFmtId="0" fontId="17" fillId="34" borderId="69" xfId="0" applyFont="1" applyFill="1" applyBorder="1" applyAlignment="1">
      <alignment horizontal="center" vertical="center"/>
    </xf>
    <xf numFmtId="0" fontId="15" fillId="0" borderId="70" xfId="0" applyFont="1" applyFill="1" applyBorder="1" applyAlignment="1">
      <alignment vertical="center" wrapText="1"/>
    </xf>
    <xf numFmtId="0" fontId="15" fillId="0" borderId="71" xfId="0" applyFont="1" applyFill="1" applyBorder="1" applyAlignment="1">
      <alignment vertical="center" wrapText="1"/>
    </xf>
    <xf numFmtId="0" fontId="16" fillId="0" borderId="21" xfId="0" applyFont="1" applyFill="1" applyBorder="1" applyAlignment="1" applyProtection="1">
      <alignment horizontal="left" vertical="center" wrapText="1" shrinkToFit="1"/>
      <protection locked="0"/>
    </xf>
    <xf numFmtId="0" fontId="16" fillId="0" borderId="11" xfId="0" applyFont="1" applyFill="1" applyBorder="1" applyAlignment="1" applyProtection="1">
      <alignment horizontal="left" vertical="center" wrapText="1" shrinkToFit="1"/>
      <protection locked="0"/>
    </xf>
    <xf numFmtId="0" fontId="16" fillId="0" borderId="55" xfId="0" applyFont="1" applyFill="1" applyBorder="1" applyAlignment="1" applyProtection="1">
      <alignment horizontal="left" vertical="center" wrapText="1" shrinkToFit="1"/>
      <protection locked="0"/>
    </xf>
    <xf numFmtId="0" fontId="16" fillId="0" borderId="43" xfId="0" applyFont="1" applyFill="1" applyBorder="1" applyAlignment="1" applyProtection="1">
      <alignment vertical="center" wrapText="1" shrinkToFit="1"/>
      <protection locked="0"/>
    </xf>
    <xf numFmtId="0" fontId="16" fillId="0" borderId="49" xfId="0" applyFont="1" applyFill="1" applyBorder="1" applyAlignment="1" applyProtection="1">
      <alignment horizontal="left" vertical="center" wrapText="1" shrinkToFit="1"/>
      <protection locked="0"/>
    </xf>
    <xf numFmtId="0" fontId="16" fillId="0" borderId="50" xfId="0" applyFont="1" applyFill="1" applyBorder="1" applyAlignment="1" applyProtection="1">
      <alignment horizontal="left" vertical="center" wrapText="1" shrinkToFit="1"/>
      <protection locked="0"/>
    </xf>
    <xf numFmtId="0" fontId="18" fillId="0" borderId="61" xfId="0" applyFont="1" applyBorder="1" applyAlignment="1" applyProtection="1">
      <alignment horizontal="center" vertical="center" shrinkToFit="1"/>
      <protection locked="0"/>
    </xf>
    <xf numFmtId="0" fontId="18" fillId="0" borderId="62" xfId="0" applyFont="1" applyBorder="1" applyAlignment="1" applyProtection="1">
      <alignment horizontal="center" vertical="center" shrinkToFit="1"/>
      <protection locked="0"/>
    </xf>
    <xf numFmtId="0" fontId="18" fillId="0" borderId="72" xfId="0" applyFont="1" applyBorder="1" applyAlignment="1" applyProtection="1">
      <alignment horizontal="center" vertical="center" shrinkToFit="1"/>
      <protection locked="0"/>
    </xf>
    <xf numFmtId="0" fontId="16" fillId="0" borderId="60" xfId="0" applyFont="1" applyFill="1" applyBorder="1" applyAlignment="1" applyProtection="1">
      <alignment horizontal="left" vertical="center" wrapText="1" shrinkToFit="1"/>
      <protection locked="0"/>
    </xf>
    <xf numFmtId="0" fontId="16" fillId="0" borderId="43" xfId="0" applyFont="1" applyFill="1" applyBorder="1" applyAlignment="1" applyProtection="1">
      <alignment horizontal="left" vertical="center" wrapText="1" shrinkToFit="1"/>
      <protection locked="0"/>
    </xf>
    <xf numFmtId="0" fontId="16" fillId="0" borderId="44" xfId="0" applyFont="1" applyFill="1" applyBorder="1" applyAlignment="1" applyProtection="1">
      <alignment horizontal="left" vertical="center" wrapText="1" shrinkToFit="1"/>
      <protection locked="0"/>
    </xf>
    <xf numFmtId="0" fontId="16" fillId="0" borderId="0" xfId="0" applyFont="1" applyBorder="1" applyAlignment="1" applyProtection="1">
      <alignment horizontal="right" vertical="center"/>
      <protection locked="0"/>
    </xf>
    <xf numFmtId="0" fontId="18" fillId="34" borderId="73" xfId="0" applyFont="1" applyFill="1" applyBorder="1" applyAlignment="1" applyProtection="1">
      <alignment horizontal="center" vertical="center" wrapText="1" shrinkToFit="1"/>
      <protection locked="0"/>
    </xf>
    <xf numFmtId="0" fontId="18" fillId="34" borderId="74" xfId="0" applyFont="1" applyFill="1" applyBorder="1" applyAlignment="1" applyProtection="1">
      <alignment horizontal="center" vertical="center" wrapText="1" shrinkToFit="1"/>
      <protection locked="0"/>
    </xf>
    <xf numFmtId="0" fontId="18" fillId="34" borderId="75" xfId="0" applyFont="1" applyFill="1" applyBorder="1" applyAlignment="1" applyProtection="1">
      <alignment horizontal="center" vertical="center" wrapText="1" shrinkToFit="1"/>
      <protection locked="0"/>
    </xf>
    <xf numFmtId="0" fontId="16" fillId="0" borderId="11" xfId="0" applyFont="1" applyFill="1" applyBorder="1" applyAlignment="1" applyProtection="1">
      <alignment vertical="center" wrapText="1" shrinkToFit="1"/>
      <protection locked="0"/>
    </xf>
    <xf numFmtId="0" fontId="16" fillId="0" borderId="55" xfId="0" applyFont="1" applyFill="1" applyBorder="1" applyAlignment="1" applyProtection="1">
      <alignment vertical="center" wrapText="1" shrinkToFit="1"/>
      <protection locked="0"/>
    </xf>
    <xf numFmtId="0" fontId="16" fillId="0" borderId="0" xfId="0" applyFont="1" applyFill="1" applyBorder="1" applyAlignment="1" applyProtection="1">
      <alignment horizontal="left" vertical="center" shrinkToFit="1"/>
      <protection locked="0"/>
    </xf>
    <xf numFmtId="0" fontId="16" fillId="0" borderId="76" xfId="0" applyFont="1" applyFill="1" applyBorder="1" applyAlignment="1" applyProtection="1">
      <alignment horizontal="left" vertical="center" shrinkToFit="1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16" fillId="0" borderId="0" xfId="0" applyFont="1" applyBorder="1" applyAlignment="1">
      <alignment horizontal="right" vertical="center"/>
    </xf>
    <xf numFmtId="0" fontId="16" fillId="0" borderId="70" xfId="0" applyFont="1" applyFill="1" applyBorder="1" applyAlignment="1" applyProtection="1">
      <alignment horizontal="left" vertical="center" wrapText="1" shrinkToFit="1"/>
      <protection locked="0"/>
    </xf>
    <xf numFmtId="0" fontId="16" fillId="0" borderId="71" xfId="0" applyFont="1" applyFill="1" applyBorder="1" applyAlignment="1" applyProtection="1">
      <alignment horizontal="left" vertical="center" wrapText="1" shrinkToFit="1"/>
      <protection locked="0"/>
    </xf>
    <xf numFmtId="0" fontId="16" fillId="0" borderId="77" xfId="0" applyFont="1" applyFill="1" applyBorder="1" applyAlignment="1" applyProtection="1">
      <alignment horizontal="left" vertical="center" wrapText="1" shrinkToFit="1"/>
      <protection locked="0"/>
    </xf>
    <xf numFmtId="0" fontId="12" fillId="0" borderId="64" xfId="0" applyFont="1" applyBorder="1" applyAlignment="1">
      <alignment horizontal="center" vertical="center" wrapText="1"/>
    </xf>
    <xf numFmtId="0" fontId="17" fillId="34" borderId="63" xfId="0" applyFont="1" applyFill="1" applyBorder="1" applyAlignment="1">
      <alignment horizontal="center" vertical="center" wrapText="1"/>
    </xf>
    <xf numFmtId="0" fontId="17" fillId="34" borderId="30" xfId="0" applyFont="1" applyFill="1" applyBorder="1" applyAlignment="1">
      <alignment horizontal="center" vertical="center" wrapText="1"/>
    </xf>
    <xf numFmtId="0" fontId="17" fillId="34" borderId="32" xfId="0" applyFont="1" applyFill="1" applyBorder="1" applyAlignment="1">
      <alignment horizontal="center" vertical="center" wrapText="1"/>
    </xf>
    <xf numFmtId="0" fontId="17" fillId="34" borderId="58" xfId="0" applyFont="1" applyFill="1" applyBorder="1" applyAlignment="1">
      <alignment horizontal="center" vertical="center" wrapText="1"/>
    </xf>
    <xf numFmtId="0" fontId="17" fillId="34" borderId="57" xfId="0" applyFont="1" applyFill="1" applyBorder="1" applyAlignment="1">
      <alignment horizontal="center" vertical="center" wrapText="1"/>
    </xf>
    <xf numFmtId="0" fontId="17" fillId="34" borderId="78" xfId="0" applyFont="1" applyFill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</cellXfs>
  <cellStyles count="66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뷭?_BOOKSHIP" xfId="45"/>
    <cellStyle name="설명 텍스트" xfId="46"/>
    <cellStyle name="셀 확인" xfId="47"/>
    <cellStyle name="Comma" xfId="48"/>
    <cellStyle name="Comma [0]" xfId="49"/>
    <cellStyle name="쉼표 [0] 2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콤마 [0]_1202" xfId="62"/>
    <cellStyle name="콤마_1202" xfId="63"/>
    <cellStyle name="Currency" xfId="64"/>
    <cellStyle name="Currency [0]" xfId="65"/>
    <cellStyle name="표준_kc-elec system check list" xfId="66"/>
    <cellStyle name="Hyperlink" xfId="67"/>
    <cellStyle name="AeE­ [0]_INQUIRY ¿μ¾÷AßAø " xfId="68"/>
    <cellStyle name="AeE­_INQUIRY ¿μ¾÷AßAø " xfId="69"/>
    <cellStyle name="AÞ¸¶ [0]_INQUIRY ¿μ¾÷AßAø " xfId="70"/>
    <cellStyle name="AÞ¸¶_INQUIRY ¿μ¾÷AßAø " xfId="71"/>
    <cellStyle name="C￥AØ_¿μ¾÷CoE² " xfId="72"/>
    <cellStyle name="Comma [0]_ SG&amp;A Bridge " xfId="73"/>
    <cellStyle name="Comma_ SG&amp;A Bridge " xfId="74"/>
    <cellStyle name="Currency [0]_ SG&amp;A Bridge " xfId="75"/>
    <cellStyle name="Currency_ SG&amp;A Bridge " xfId="76"/>
    <cellStyle name="Header1" xfId="77"/>
    <cellStyle name="Header2" xfId="78"/>
    <cellStyle name="Normal_ SG&amp;A Bridge 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view="pageBreakPreview" zoomScale="90" zoomScaleSheetLayoutView="90" zoomScalePageLayoutView="0" workbookViewId="0" topLeftCell="A1">
      <selection activeCell="A4" sqref="A4:N4"/>
    </sheetView>
  </sheetViews>
  <sheetFormatPr defaultColWidth="8.88671875" defaultRowHeight="13.5"/>
  <sheetData>
    <row r="1" spans="1:14" s="48" customFormat="1" ht="30" customHeight="1">
      <c r="A1" s="49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s="48" customFormat="1" ht="30" customHeight="1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s="48" customFormat="1" ht="49.5" customHeight="1">
      <c r="A3" s="49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s="48" customFormat="1" ht="37.5" customHeight="1">
      <c r="A4" s="170" t="s">
        <v>159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</row>
    <row r="5" spans="1:14" s="51" customFormat="1" ht="49.5" customHeight="1">
      <c r="A5" s="52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1:14" s="48" customFormat="1" ht="30" customHeight="1">
      <c r="A6" s="49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</row>
    <row r="7" spans="1:14" s="48" customFormat="1" ht="30" customHeight="1">
      <c r="A7" s="49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</row>
    <row r="8" spans="1:14" s="48" customFormat="1" ht="30" customHeight="1">
      <c r="A8" s="49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</row>
    <row r="9" spans="1:14" s="48" customFormat="1" ht="30" customHeight="1">
      <c r="A9" s="49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</row>
    <row r="10" spans="1:14" s="48" customFormat="1" ht="30" customHeight="1">
      <c r="A10" s="49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</row>
    <row r="11" spans="1:14" s="48" customFormat="1" ht="30" customHeight="1">
      <c r="A11" s="49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</row>
    <row r="12" spans="1:14" s="48" customFormat="1" ht="30" customHeight="1">
      <c r="A12" s="49"/>
      <c r="B12" s="169" t="s">
        <v>110</v>
      </c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</row>
    <row r="13" spans="1:14" s="48" customFormat="1" ht="30" customHeight="1">
      <c r="A13" s="49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</row>
    <row r="14" spans="1:14" s="48" customFormat="1" ht="30" customHeight="1">
      <c r="A14" s="49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</row>
  </sheetData>
  <sheetProtection selectLockedCells="1" selectUnlockedCells="1"/>
  <mergeCells count="2">
    <mergeCell ref="B12:N12"/>
    <mergeCell ref="A4:N4"/>
  </mergeCells>
  <printOptions/>
  <pageMargins left="0.7480314960629921" right="0.7480314960629921" top="0.984251968503937" bottom="0.984251968503937" header="0.5118110236220472" footer="0.5118110236220472"/>
  <pageSetup firstPageNumber="9" useFirstPageNumber="1" horizontalDpi="600" verticalDpi="600" orientation="landscape" paperSize="9" scale="90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27"/>
  <sheetViews>
    <sheetView view="pageBreakPreview" zoomScale="90" zoomScaleNormal="70" zoomScaleSheetLayoutView="90" zoomScalePageLayoutView="0" workbookViewId="0" topLeftCell="A1">
      <selection activeCell="B13" sqref="B13"/>
    </sheetView>
  </sheetViews>
  <sheetFormatPr defaultColWidth="8.88671875" defaultRowHeight="13.5"/>
  <cols>
    <col min="1" max="1" width="8.4453125" style="14" customWidth="1"/>
    <col min="2" max="2" width="20.10546875" style="14" customWidth="1"/>
    <col min="3" max="3" width="15.77734375" style="14" customWidth="1"/>
    <col min="4" max="4" width="14.10546875" style="14" customWidth="1"/>
    <col min="5" max="5" width="15.77734375" style="14" customWidth="1"/>
    <col min="6" max="6" width="17.77734375" style="14" customWidth="1"/>
    <col min="7" max="7" width="13.88671875" style="14" customWidth="1"/>
    <col min="8" max="8" width="6.5546875" style="14" hidden="1" customWidth="1"/>
    <col min="9" max="16384" width="8.88671875" style="14" customWidth="1"/>
  </cols>
  <sheetData>
    <row r="2" spans="1:7" ht="36.75" customHeight="1">
      <c r="A2" s="171" t="s">
        <v>160</v>
      </c>
      <c r="B2" s="171"/>
      <c r="C2" s="171"/>
      <c r="D2" s="171"/>
      <c r="E2" s="171"/>
      <c r="F2" s="171"/>
      <c r="G2" s="171"/>
    </row>
    <row r="3" ht="9.75" customHeight="1"/>
    <row r="4" spans="1:3" ht="19.5" customHeight="1">
      <c r="A4" s="175" t="s">
        <v>76</v>
      </c>
      <c r="B4" s="175"/>
      <c r="C4" s="175"/>
    </row>
    <row r="5" ht="19.5" customHeight="1">
      <c r="A5" s="15" t="s">
        <v>109</v>
      </c>
    </row>
    <row r="6" ht="9.75" customHeight="1"/>
    <row r="7" s="16" customFormat="1" ht="19.5" customHeight="1">
      <c r="B7" s="16" t="s">
        <v>111</v>
      </c>
    </row>
    <row r="8" s="16" customFormat="1" ht="19.5" customHeight="1">
      <c r="B8" s="16" t="s">
        <v>115</v>
      </c>
    </row>
    <row r="9" s="16" customFormat="1" ht="19.5" customHeight="1">
      <c r="B9" s="16" t="s">
        <v>112</v>
      </c>
    </row>
    <row r="10" ht="15" customHeight="1"/>
    <row r="11" ht="19.5" customHeight="1">
      <c r="A11" s="15" t="s">
        <v>24</v>
      </c>
    </row>
    <row r="12" ht="9.75" customHeight="1"/>
    <row r="13" s="16" customFormat="1" ht="19.5" customHeight="1">
      <c r="B13" s="16" t="s">
        <v>158</v>
      </c>
    </row>
    <row r="14" s="16" customFormat="1" ht="19.5" customHeight="1">
      <c r="B14" s="16" t="s">
        <v>94</v>
      </c>
    </row>
    <row r="15" s="16" customFormat="1" ht="19.5" customHeight="1">
      <c r="B15" s="16" t="s">
        <v>113</v>
      </c>
    </row>
    <row r="16" s="16" customFormat="1" ht="19.5" customHeight="1">
      <c r="B16" s="16" t="s">
        <v>116</v>
      </c>
    </row>
    <row r="17" s="16" customFormat="1" ht="19.5" customHeight="1">
      <c r="B17" s="16" t="s">
        <v>114</v>
      </c>
    </row>
    <row r="18" s="16" customFormat="1" ht="15" customHeight="1"/>
    <row r="19" ht="19.5" customHeight="1">
      <c r="A19" s="15" t="s">
        <v>25</v>
      </c>
    </row>
    <row r="20" ht="19.5" customHeight="1">
      <c r="B20" s="16" t="s">
        <v>77</v>
      </c>
    </row>
    <row r="21" spans="2:7" ht="15" customHeight="1">
      <c r="B21" s="16"/>
      <c r="G21" s="40" t="s">
        <v>133</v>
      </c>
    </row>
    <row r="22" spans="2:8" ht="19.5" customHeight="1">
      <c r="B22" s="174" t="s">
        <v>95</v>
      </c>
      <c r="C22" s="176" t="s">
        <v>96</v>
      </c>
      <c r="D22" s="177"/>
      <c r="E22" s="178"/>
      <c r="F22" s="174" t="s">
        <v>97</v>
      </c>
      <c r="G22" s="172" t="s">
        <v>78</v>
      </c>
      <c r="H22" s="17"/>
    </row>
    <row r="23" spans="2:8" ht="19.5" customHeight="1">
      <c r="B23" s="173"/>
      <c r="C23" s="18" t="s">
        <v>21</v>
      </c>
      <c r="D23" s="18" t="s">
        <v>22</v>
      </c>
      <c r="E23" s="18" t="s">
        <v>23</v>
      </c>
      <c r="F23" s="173"/>
      <c r="G23" s="173"/>
      <c r="H23" s="17"/>
    </row>
    <row r="24" spans="2:8" ht="19.5" customHeight="1">
      <c r="B24" s="19">
        <v>0</v>
      </c>
      <c r="C24" s="19">
        <v>30000</v>
      </c>
      <c r="D24" s="19">
        <v>30000</v>
      </c>
      <c r="E24" s="19">
        <f>C24-D24</f>
        <v>0</v>
      </c>
      <c r="F24" s="19">
        <f>B24+E24</f>
        <v>0</v>
      </c>
      <c r="G24" s="18"/>
      <c r="H24" s="17"/>
    </row>
    <row r="25" ht="19.5" customHeight="1">
      <c r="B25" s="16" t="s">
        <v>134</v>
      </c>
    </row>
    <row r="26" ht="19.5" customHeight="1">
      <c r="B26" s="16" t="s">
        <v>135</v>
      </c>
    </row>
    <row r="27" ht="19.5" customHeight="1">
      <c r="B27" s="16" t="s">
        <v>136</v>
      </c>
    </row>
    <row r="28" ht="15" customHeight="1"/>
  </sheetData>
  <sheetProtection/>
  <mergeCells count="6">
    <mergeCell ref="A2:G2"/>
    <mergeCell ref="G22:G23"/>
    <mergeCell ref="B22:B23"/>
    <mergeCell ref="A4:C4"/>
    <mergeCell ref="C22:E22"/>
    <mergeCell ref="F22:F23"/>
  </mergeCells>
  <printOptions/>
  <pageMargins left="0.7480314960629921" right="0.7480314960629921" top="0.984251968503937" bottom="0.8661417322834646" header="0.5118110236220472" footer="0.5118110236220472"/>
  <pageSetup firstPageNumber="11" useFirstPageNumber="1" horizontalDpi="300" verticalDpi="300" orientation="landscape" paperSize="9" scale="90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view="pageBreakPreview" zoomScale="90" zoomScaleSheetLayoutView="90" zoomScalePageLayoutView="0" workbookViewId="0" topLeftCell="A1">
      <selection activeCell="E24" sqref="E24"/>
    </sheetView>
  </sheetViews>
  <sheetFormatPr defaultColWidth="8.88671875" defaultRowHeight="13.5"/>
  <cols>
    <col min="1" max="1" width="21.77734375" style="14" customWidth="1"/>
    <col min="2" max="4" width="13.77734375" style="14" customWidth="1"/>
    <col min="5" max="5" width="21.77734375" style="14" customWidth="1"/>
    <col min="6" max="8" width="13.77734375" style="14" customWidth="1"/>
    <col min="9" max="16384" width="8.88671875" style="14" customWidth="1"/>
  </cols>
  <sheetData>
    <row r="1" spans="1:4" ht="16.5" customHeight="1">
      <c r="A1" s="175" t="s">
        <v>79</v>
      </c>
      <c r="B1" s="175"/>
      <c r="C1" s="175"/>
      <c r="D1" s="175"/>
    </row>
    <row r="2" spans="1:4" ht="14.25" customHeight="1">
      <c r="A2" s="20"/>
      <c r="B2" s="20"/>
      <c r="C2" s="20"/>
      <c r="D2" s="20"/>
    </row>
    <row r="3" spans="1:4" ht="19.5" customHeight="1">
      <c r="A3" s="21" t="s">
        <v>26</v>
      </c>
      <c r="B3" s="20"/>
      <c r="C3" s="20"/>
      <c r="D3" s="20"/>
    </row>
    <row r="4" ht="15" customHeight="1" thickBot="1">
      <c r="H4" s="40" t="s">
        <v>64</v>
      </c>
    </row>
    <row r="5" spans="1:8" s="22" customFormat="1" ht="36.75" customHeight="1">
      <c r="A5" s="179" t="s">
        <v>83</v>
      </c>
      <c r="B5" s="180"/>
      <c r="C5" s="180"/>
      <c r="D5" s="180"/>
      <c r="E5" s="181" t="s">
        <v>84</v>
      </c>
      <c r="F5" s="180"/>
      <c r="G5" s="180"/>
      <c r="H5" s="182"/>
    </row>
    <row r="6" spans="1:8" s="22" customFormat="1" ht="45" customHeight="1" thickBot="1">
      <c r="A6" s="66" t="s">
        <v>1</v>
      </c>
      <c r="B6" s="67" t="s">
        <v>85</v>
      </c>
      <c r="C6" s="67" t="s">
        <v>86</v>
      </c>
      <c r="D6" s="67" t="s">
        <v>87</v>
      </c>
      <c r="E6" s="68" t="s">
        <v>1</v>
      </c>
      <c r="F6" s="67" t="s">
        <v>88</v>
      </c>
      <c r="G6" s="67" t="s">
        <v>89</v>
      </c>
      <c r="H6" s="69" t="s">
        <v>87</v>
      </c>
    </row>
    <row r="7" spans="1:8" s="23" customFormat="1" ht="36" customHeight="1" thickTop="1">
      <c r="A7" s="63" t="s">
        <v>2</v>
      </c>
      <c r="B7" s="157">
        <f>SUM(B8:B16)</f>
        <v>51100</v>
      </c>
      <c r="C7" s="157">
        <f>SUM(C8:C16)</f>
        <v>30000</v>
      </c>
      <c r="D7" s="158">
        <f>SUM(C7-B7)</f>
        <v>-21100</v>
      </c>
      <c r="E7" s="64" t="s">
        <v>2</v>
      </c>
      <c r="F7" s="155">
        <f>SUM(F8:F16)</f>
        <v>51100</v>
      </c>
      <c r="G7" s="155">
        <f>SUM(G8:G16)</f>
        <v>30000</v>
      </c>
      <c r="H7" s="65">
        <f>G7-F7</f>
        <v>-21100</v>
      </c>
    </row>
    <row r="8" spans="1:8" s="16" customFormat="1" ht="36" customHeight="1">
      <c r="A8" s="60" t="s">
        <v>30</v>
      </c>
      <c r="B8" s="159"/>
      <c r="C8" s="159"/>
      <c r="D8" s="160">
        <f aca="true" t="shared" si="0" ref="D8:D16">SUM(C8-B8)</f>
        <v>0</v>
      </c>
      <c r="E8" s="81" t="s">
        <v>75</v>
      </c>
      <c r="F8" s="139">
        <v>51100</v>
      </c>
      <c r="G8" s="139">
        <v>30000</v>
      </c>
      <c r="H8" s="59">
        <f>SUM(G8-F8)</f>
        <v>-21100</v>
      </c>
    </row>
    <row r="9" spans="1:8" s="16" customFormat="1" ht="36" customHeight="1">
      <c r="A9" s="60" t="s">
        <v>31</v>
      </c>
      <c r="B9" s="159"/>
      <c r="C9" s="159"/>
      <c r="D9" s="160">
        <f t="shared" si="0"/>
        <v>0</v>
      </c>
      <c r="E9" s="81" t="s">
        <v>35</v>
      </c>
      <c r="F9" s="139"/>
      <c r="G9" s="139"/>
      <c r="H9" s="59">
        <f aca="true" t="shared" si="1" ref="H9:H15">SUM(G9-F9)</f>
        <v>0</v>
      </c>
    </row>
    <row r="10" spans="1:8" s="16" customFormat="1" ht="36" customHeight="1">
      <c r="A10" s="60" t="s">
        <v>32</v>
      </c>
      <c r="B10" s="159"/>
      <c r="C10" s="159"/>
      <c r="D10" s="160">
        <f t="shared" si="0"/>
        <v>0</v>
      </c>
      <c r="E10" s="81" t="s">
        <v>36</v>
      </c>
      <c r="F10" s="156"/>
      <c r="G10" s="156"/>
      <c r="H10" s="59">
        <f t="shared" si="1"/>
        <v>0</v>
      </c>
    </row>
    <row r="11" spans="1:8" s="16" customFormat="1" ht="36" customHeight="1">
      <c r="A11" s="60" t="s">
        <v>27</v>
      </c>
      <c r="B11" s="159"/>
      <c r="C11" s="159"/>
      <c r="D11" s="160">
        <f t="shared" si="0"/>
        <v>0</v>
      </c>
      <c r="E11" s="81" t="s">
        <v>37</v>
      </c>
      <c r="F11" s="139"/>
      <c r="G11" s="139"/>
      <c r="H11" s="59">
        <f t="shared" si="1"/>
        <v>0</v>
      </c>
    </row>
    <row r="12" spans="1:8" s="16" customFormat="1" ht="36" customHeight="1">
      <c r="A12" s="60" t="s">
        <v>28</v>
      </c>
      <c r="B12" s="159"/>
      <c r="C12" s="159"/>
      <c r="D12" s="160">
        <f t="shared" si="0"/>
        <v>0</v>
      </c>
      <c r="E12" s="81" t="s">
        <v>38</v>
      </c>
      <c r="F12" s="139"/>
      <c r="G12" s="139"/>
      <c r="H12" s="59">
        <f t="shared" si="1"/>
        <v>0</v>
      </c>
    </row>
    <row r="13" spans="1:8" s="16" customFormat="1" ht="36" customHeight="1">
      <c r="A13" s="60" t="s">
        <v>29</v>
      </c>
      <c r="B13" s="161"/>
      <c r="C13" s="161"/>
      <c r="D13" s="160">
        <f t="shared" si="0"/>
        <v>0</v>
      </c>
      <c r="E13" s="81" t="s">
        <v>39</v>
      </c>
      <c r="F13" s="164"/>
      <c r="G13" s="164"/>
      <c r="H13" s="59">
        <f t="shared" si="1"/>
        <v>0</v>
      </c>
    </row>
    <row r="14" spans="1:8" s="16" customFormat="1" ht="36" customHeight="1">
      <c r="A14" s="60" t="s">
        <v>33</v>
      </c>
      <c r="B14" s="159"/>
      <c r="C14" s="159"/>
      <c r="D14" s="160">
        <f t="shared" si="0"/>
        <v>0</v>
      </c>
      <c r="E14" s="81" t="s">
        <v>40</v>
      </c>
      <c r="F14" s="164"/>
      <c r="G14" s="164"/>
      <c r="H14" s="59">
        <f t="shared" si="1"/>
        <v>0</v>
      </c>
    </row>
    <row r="15" spans="1:8" s="16" customFormat="1" ht="36" customHeight="1">
      <c r="A15" s="60" t="s">
        <v>34</v>
      </c>
      <c r="B15" s="159">
        <v>100</v>
      </c>
      <c r="C15" s="159"/>
      <c r="D15" s="160">
        <f t="shared" si="0"/>
        <v>-100</v>
      </c>
      <c r="E15" s="81" t="s">
        <v>41</v>
      </c>
      <c r="F15" s="164"/>
      <c r="G15" s="164"/>
      <c r="H15" s="59">
        <f t="shared" si="1"/>
        <v>0</v>
      </c>
    </row>
    <row r="16" spans="1:8" ht="36" customHeight="1" thickBot="1">
      <c r="A16" s="80" t="s">
        <v>117</v>
      </c>
      <c r="B16" s="162">
        <v>51000</v>
      </c>
      <c r="C16" s="162">
        <v>30000</v>
      </c>
      <c r="D16" s="163">
        <f t="shared" si="0"/>
        <v>-21000</v>
      </c>
      <c r="E16" s="61" t="s">
        <v>132</v>
      </c>
      <c r="F16" s="163"/>
      <c r="G16" s="163"/>
      <c r="H16" s="62">
        <f>SUM(G16-F16)</f>
        <v>0</v>
      </c>
    </row>
  </sheetData>
  <sheetProtection/>
  <mergeCells count="3">
    <mergeCell ref="A5:D5"/>
    <mergeCell ref="E5:H5"/>
    <mergeCell ref="A1:D1"/>
  </mergeCells>
  <printOptions/>
  <pageMargins left="0.7480314960629921" right="0.7480314960629921" top="0.984251968503937" bottom="0.8661417322834646" header="0.5118110236220472" footer="0.5118110236220472"/>
  <pageSetup firstPageNumber="12" useFirstPageNumber="1" fitToHeight="0" horizontalDpi="300" verticalDpi="300" orientation="landscape" paperSize="9" scale="90" r:id="rId1"/>
  <headerFooter alignWithMargins="0">
    <oddHeader>&amp;C- &amp;P -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view="pageBreakPreview" zoomScale="90" zoomScaleSheetLayoutView="90" zoomScalePageLayoutView="0" workbookViewId="0" topLeftCell="A1">
      <selection activeCell="A2" sqref="A2"/>
    </sheetView>
  </sheetViews>
  <sheetFormatPr defaultColWidth="8.88671875" defaultRowHeight="13.5"/>
  <cols>
    <col min="1" max="3" width="5.77734375" style="26" customWidth="1"/>
    <col min="4" max="4" width="17.77734375" style="26" customWidth="1"/>
    <col min="5" max="7" width="16.77734375" style="26" customWidth="1"/>
    <col min="8" max="8" width="40.77734375" style="26" customWidth="1"/>
    <col min="9" max="16384" width="8.88671875" style="26" customWidth="1"/>
  </cols>
  <sheetData>
    <row r="1" spans="1:5" s="28" customFormat="1" ht="30" customHeight="1">
      <c r="A1" s="27" t="s">
        <v>162</v>
      </c>
      <c r="B1" s="27"/>
      <c r="C1" s="27"/>
      <c r="D1" s="27"/>
      <c r="E1" s="27"/>
    </row>
    <row r="2" spans="1:8" ht="15.75" customHeight="1" thickBot="1">
      <c r="A2" s="24"/>
      <c r="B2" s="24"/>
      <c r="C2" s="24"/>
      <c r="D2" s="25"/>
      <c r="E2" s="25"/>
      <c r="H2" s="39" t="s">
        <v>0</v>
      </c>
    </row>
    <row r="3" spans="1:8" s="29" customFormat="1" ht="39.75" customHeight="1">
      <c r="A3" s="189" t="s">
        <v>90</v>
      </c>
      <c r="B3" s="190"/>
      <c r="C3" s="190"/>
      <c r="D3" s="190"/>
      <c r="E3" s="195" t="s">
        <v>91</v>
      </c>
      <c r="F3" s="197" t="s">
        <v>86</v>
      </c>
      <c r="G3" s="191" t="s">
        <v>92</v>
      </c>
      <c r="H3" s="193" t="s">
        <v>60</v>
      </c>
    </row>
    <row r="4" spans="1:8" s="29" customFormat="1" ht="39.75" customHeight="1" thickBot="1">
      <c r="A4" s="83" t="s">
        <v>42</v>
      </c>
      <c r="B4" s="84" t="s">
        <v>43</v>
      </c>
      <c r="C4" s="84" t="s">
        <v>44</v>
      </c>
      <c r="D4" s="168" t="s">
        <v>45</v>
      </c>
      <c r="E4" s="196"/>
      <c r="F4" s="198"/>
      <c r="G4" s="192"/>
      <c r="H4" s="194"/>
    </row>
    <row r="5" spans="1:8" s="30" customFormat="1" ht="39.75" customHeight="1" thickTop="1">
      <c r="A5" s="199" t="s">
        <v>48</v>
      </c>
      <c r="B5" s="200"/>
      <c r="C5" s="200"/>
      <c r="D5" s="200"/>
      <c r="E5" s="90">
        <f>SUM(E6,E9)</f>
        <v>51100</v>
      </c>
      <c r="F5" s="90">
        <f>SUM(F6,F9)</f>
        <v>30000</v>
      </c>
      <c r="G5" s="95">
        <f>F5-E5</f>
        <v>-21100</v>
      </c>
      <c r="H5" s="85"/>
    </row>
    <row r="6" spans="1:8" s="30" customFormat="1" ht="31.5" customHeight="1" hidden="1">
      <c r="A6" s="42"/>
      <c r="B6" s="185" t="s">
        <v>49</v>
      </c>
      <c r="C6" s="184"/>
      <c r="D6" s="184"/>
      <c r="E6" s="91">
        <f>E7</f>
        <v>100</v>
      </c>
      <c r="F6" s="91">
        <f>F7</f>
        <v>0</v>
      </c>
      <c r="G6" s="96">
        <f>F6-E6</f>
        <v>-100</v>
      </c>
      <c r="H6" s="86"/>
    </row>
    <row r="7" spans="1:8" s="30" customFormat="1" ht="31.5" customHeight="1" hidden="1">
      <c r="A7" s="43"/>
      <c r="B7" s="54"/>
      <c r="C7" s="185" t="s">
        <v>50</v>
      </c>
      <c r="D7" s="186"/>
      <c r="E7" s="91">
        <f>E8</f>
        <v>100</v>
      </c>
      <c r="F7" s="91">
        <f>F8</f>
        <v>0</v>
      </c>
      <c r="G7" s="96">
        <f>F7-E7</f>
        <v>-100</v>
      </c>
      <c r="H7" s="86"/>
    </row>
    <row r="8" spans="1:8" s="30" customFormat="1" ht="34.5" customHeight="1" hidden="1">
      <c r="A8" s="43"/>
      <c r="B8" s="46"/>
      <c r="C8" s="32"/>
      <c r="D8" s="167" t="s">
        <v>46</v>
      </c>
      <c r="E8" s="91">
        <v>100</v>
      </c>
      <c r="F8" s="91"/>
      <c r="G8" s="96">
        <f aca="true" t="shared" si="0" ref="G8:G15">F8-E8</f>
        <v>-100</v>
      </c>
      <c r="H8" s="86" t="s">
        <v>99</v>
      </c>
    </row>
    <row r="9" spans="1:8" s="30" customFormat="1" ht="39.75" customHeight="1">
      <c r="A9" s="43"/>
      <c r="B9" s="185" t="s">
        <v>54</v>
      </c>
      <c r="C9" s="186"/>
      <c r="D9" s="186"/>
      <c r="E9" s="92">
        <f>E10</f>
        <v>51000</v>
      </c>
      <c r="F9" s="92">
        <f>F10</f>
        <v>30000</v>
      </c>
      <c r="G9" s="96">
        <f t="shared" si="0"/>
        <v>-21000</v>
      </c>
      <c r="H9" s="87"/>
    </row>
    <row r="10" spans="1:8" s="30" customFormat="1" ht="39.75" customHeight="1">
      <c r="A10" s="43"/>
      <c r="B10" s="44"/>
      <c r="C10" s="185" t="s">
        <v>119</v>
      </c>
      <c r="D10" s="186"/>
      <c r="E10" s="92">
        <f>E11</f>
        <v>51000</v>
      </c>
      <c r="F10" s="92">
        <f>F11</f>
        <v>30000</v>
      </c>
      <c r="G10" s="96">
        <f t="shared" si="0"/>
        <v>-21000</v>
      </c>
      <c r="H10" s="87"/>
    </row>
    <row r="11" spans="1:8" s="30" customFormat="1" ht="45" customHeight="1" thickBot="1">
      <c r="A11" s="45"/>
      <c r="B11" s="46"/>
      <c r="C11" s="32"/>
      <c r="D11" s="31" t="s">
        <v>118</v>
      </c>
      <c r="E11" s="92">
        <v>51000</v>
      </c>
      <c r="F11" s="92">
        <v>30000</v>
      </c>
      <c r="G11" s="96">
        <f t="shared" si="0"/>
        <v>-21000</v>
      </c>
      <c r="H11" s="86" t="s">
        <v>137</v>
      </c>
    </row>
    <row r="12" spans="1:8" s="30" customFormat="1" ht="31.5" customHeight="1" hidden="1">
      <c r="A12" s="183" t="s">
        <v>51</v>
      </c>
      <c r="B12" s="184"/>
      <c r="C12" s="184"/>
      <c r="D12" s="184"/>
      <c r="E12" s="91">
        <f aca="true" t="shared" si="1" ref="E12:F14">E13</f>
        <v>0</v>
      </c>
      <c r="F12" s="91">
        <f t="shared" si="1"/>
        <v>0</v>
      </c>
      <c r="G12" s="96">
        <f t="shared" si="0"/>
        <v>0</v>
      </c>
      <c r="H12" s="86"/>
    </row>
    <row r="13" spans="1:8" s="30" customFormat="1" ht="31.5" customHeight="1" hidden="1">
      <c r="A13" s="42"/>
      <c r="B13" s="185" t="s">
        <v>52</v>
      </c>
      <c r="C13" s="184"/>
      <c r="D13" s="184"/>
      <c r="E13" s="91">
        <f t="shared" si="1"/>
        <v>0</v>
      </c>
      <c r="F13" s="91">
        <f t="shared" si="1"/>
        <v>0</v>
      </c>
      <c r="G13" s="96">
        <f t="shared" si="0"/>
        <v>0</v>
      </c>
      <c r="H13" s="86"/>
    </row>
    <row r="14" spans="1:8" s="30" customFormat="1" ht="31.5" customHeight="1" hidden="1">
      <c r="A14" s="43"/>
      <c r="B14" s="44"/>
      <c r="C14" s="185" t="s">
        <v>53</v>
      </c>
      <c r="D14" s="186"/>
      <c r="E14" s="91">
        <f t="shared" si="1"/>
        <v>0</v>
      </c>
      <c r="F14" s="91">
        <f t="shared" si="1"/>
        <v>0</v>
      </c>
      <c r="G14" s="96">
        <f t="shared" si="0"/>
        <v>0</v>
      </c>
      <c r="H14" s="86"/>
    </row>
    <row r="15" spans="1:8" s="30" customFormat="1" ht="34.5" customHeight="1" hidden="1" thickBot="1">
      <c r="A15" s="43"/>
      <c r="B15" s="54"/>
      <c r="C15" s="44"/>
      <c r="D15" s="82" t="s">
        <v>47</v>
      </c>
      <c r="E15" s="93">
        <v>0</v>
      </c>
      <c r="F15" s="93"/>
      <c r="G15" s="96">
        <f t="shared" si="0"/>
        <v>0</v>
      </c>
      <c r="H15" s="89" t="s">
        <v>98</v>
      </c>
    </row>
    <row r="16" spans="1:8" s="30" customFormat="1" ht="39.75" customHeight="1" thickBot="1" thickTop="1">
      <c r="A16" s="187" t="s">
        <v>93</v>
      </c>
      <c r="B16" s="188"/>
      <c r="C16" s="188"/>
      <c r="D16" s="188"/>
      <c r="E16" s="94">
        <f>SUM(E5,E12)</f>
        <v>51100</v>
      </c>
      <c r="F16" s="94">
        <f>SUM(F5,F12)</f>
        <v>30000</v>
      </c>
      <c r="G16" s="94">
        <f>F16-E16</f>
        <v>-21100</v>
      </c>
      <c r="H16" s="88"/>
    </row>
    <row r="17" ht="19.5" customHeight="1"/>
  </sheetData>
  <sheetProtection/>
  <mergeCells count="14">
    <mergeCell ref="G3:G4"/>
    <mergeCell ref="H3:H4"/>
    <mergeCell ref="C10:D10"/>
    <mergeCell ref="B9:D9"/>
    <mergeCell ref="E3:E4"/>
    <mergeCell ref="F3:F4"/>
    <mergeCell ref="C7:D7"/>
    <mergeCell ref="A5:D5"/>
    <mergeCell ref="A12:D12"/>
    <mergeCell ref="B13:D13"/>
    <mergeCell ref="C14:D14"/>
    <mergeCell ref="B6:D6"/>
    <mergeCell ref="A16:D16"/>
    <mergeCell ref="A3:D3"/>
  </mergeCells>
  <printOptions/>
  <pageMargins left="0.7480314960629921" right="0.7480314960629921" top="0.984251968503937" bottom="0.8661417322834646" header="0.5118110236220472" footer="0.5118110236220472"/>
  <pageSetup firstPageNumber="13" useFirstPageNumber="1" horizontalDpi="300" verticalDpi="300" orientation="landscape" paperSize="9" scale="90" r:id="rId3"/>
  <headerFooter alignWithMargins="0">
    <oddFooter>&amp;C- &amp;P -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6"/>
  <sheetViews>
    <sheetView showGridLines="0" view="pageBreakPreview" zoomScale="90" zoomScaleNormal="75" zoomScaleSheetLayoutView="90" zoomScalePageLayoutView="0" workbookViewId="0" topLeftCell="A1">
      <selection activeCell="A1" sqref="A1:D1"/>
    </sheetView>
  </sheetViews>
  <sheetFormatPr defaultColWidth="8.88671875" defaultRowHeight="13.5"/>
  <cols>
    <col min="1" max="8" width="3.77734375" style="100" customWidth="1"/>
    <col min="9" max="9" width="45.77734375" style="100" customWidth="1"/>
    <col min="10" max="12" width="16.3359375" style="100" customWidth="1"/>
    <col min="13" max="16384" width="8.88671875" style="101" customWidth="1"/>
  </cols>
  <sheetData>
    <row r="1" spans="1:11" s="98" customFormat="1" ht="30" customHeight="1">
      <c r="A1" s="221" t="s">
        <v>139</v>
      </c>
      <c r="B1" s="221"/>
      <c r="C1" s="221"/>
      <c r="D1" s="221"/>
      <c r="E1" s="97"/>
      <c r="F1" s="97"/>
      <c r="G1" s="97"/>
      <c r="H1" s="97"/>
      <c r="I1" s="97"/>
      <c r="K1" s="99"/>
    </row>
    <row r="2" spans="11:12" ht="16.5" customHeight="1" thickBot="1">
      <c r="K2" s="222" t="s">
        <v>140</v>
      </c>
      <c r="L2" s="222"/>
    </row>
    <row r="3" spans="1:12" ht="64.5" customHeight="1" thickBot="1">
      <c r="A3" s="102" t="s">
        <v>142</v>
      </c>
      <c r="B3" s="103" t="s">
        <v>56</v>
      </c>
      <c r="C3" s="103" t="s">
        <v>57</v>
      </c>
      <c r="D3" s="103" t="s">
        <v>58</v>
      </c>
      <c r="E3" s="103" t="s">
        <v>59</v>
      </c>
      <c r="F3" s="214" t="s">
        <v>138</v>
      </c>
      <c r="G3" s="215"/>
      <c r="H3" s="215"/>
      <c r="I3" s="216"/>
      <c r="J3" s="103" t="s">
        <v>88</v>
      </c>
      <c r="K3" s="103" t="s">
        <v>89</v>
      </c>
      <c r="L3" s="104" t="s">
        <v>92</v>
      </c>
    </row>
    <row r="4" spans="1:12" ht="34.5" customHeight="1" thickTop="1">
      <c r="A4" s="223" t="s">
        <v>143</v>
      </c>
      <c r="B4" s="224"/>
      <c r="C4" s="224"/>
      <c r="D4" s="224"/>
      <c r="E4" s="224"/>
      <c r="F4" s="224"/>
      <c r="G4" s="224"/>
      <c r="H4" s="224"/>
      <c r="I4" s="225"/>
      <c r="J4" s="105">
        <f>J5+J17+J29</f>
        <v>51100</v>
      </c>
      <c r="K4" s="105">
        <f>K5+K17+K29</f>
        <v>30000</v>
      </c>
      <c r="L4" s="106">
        <f aca="true" t="shared" si="0" ref="L4:L11">SUM(K4-J4)</f>
        <v>-21100</v>
      </c>
    </row>
    <row r="5" spans="1:12" ht="34.5" customHeight="1">
      <c r="A5" s="107"/>
      <c r="B5" s="201" t="s">
        <v>120</v>
      </c>
      <c r="C5" s="202"/>
      <c r="D5" s="202"/>
      <c r="E5" s="202"/>
      <c r="F5" s="202"/>
      <c r="G5" s="202"/>
      <c r="H5" s="202"/>
      <c r="I5" s="203"/>
      <c r="J5" s="108">
        <f aca="true" t="shared" si="1" ref="J5:K7">J6</f>
        <v>25000</v>
      </c>
      <c r="K5" s="108">
        <f t="shared" si="1"/>
        <v>20000</v>
      </c>
      <c r="L5" s="109">
        <f t="shared" si="0"/>
        <v>-5000</v>
      </c>
    </row>
    <row r="6" spans="1:12" ht="34.5" customHeight="1">
      <c r="A6" s="110"/>
      <c r="B6" s="111"/>
      <c r="C6" s="201" t="s">
        <v>121</v>
      </c>
      <c r="D6" s="202"/>
      <c r="E6" s="202"/>
      <c r="F6" s="202"/>
      <c r="G6" s="202"/>
      <c r="H6" s="202"/>
      <c r="I6" s="203"/>
      <c r="J6" s="108">
        <f t="shared" si="1"/>
        <v>25000</v>
      </c>
      <c r="K6" s="108">
        <f t="shared" si="1"/>
        <v>20000</v>
      </c>
      <c r="L6" s="109">
        <f t="shared" si="0"/>
        <v>-5000</v>
      </c>
    </row>
    <row r="7" spans="1:12" ht="34.5" customHeight="1">
      <c r="A7" s="110"/>
      <c r="B7" s="112"/>
      <c r="C7" s="111"/>
      <c r="D7" s="201" t="s">
        <v>122</v>
      </c>
      <c r="E7" s="202"/>
      <c r="F7" s="202"/>
      <c r="G7" s="202"/>
      <c r="H7" s="202"/>
      <c r="I7" s="203"/>
      <c r="J7" s="108">
        <f t="shared" si="1"/>
        <v>25000</v>
      </c>
      <c r="K7" s="108">
        <f t="shared" si="1"/>
        <v>20000</v>
      </c>
      <c r="L7" s="109">
        <f t="shared" si="0"/>
        <v>-5000</v>
      </c>
    </row>
    <row r="8" spans="1:12" ht="34.5" customHeight="1">
      <c r="A8" s="113"/>
      <c r="B8" s="114"/>
      <c r="C8" s="114"/>
      <c r="D8" s="115"/>
      <c r="E8" s="201" t="s">
        <v>122</v>
      </c>
      <c r="F8" s="202"/>
      <c r="G8" s="202"/>
      <c r="H8" s="202"/>
      <c r="I8" s="203"/>
      <c r="J8" s="108">
        <f>J9+J12</f>
        <v>25000</v>
      </c>
      <c r="K8" s="108">
        <f>K9+K12</f>
        <v>20000</v>
      </c>
      <c r="L8" s="109">
        <f t="shared" si="0"/>
        <v>-5000</v>
      </c>
    </row>
    <row r="9" spans="1:12" ht="34.5" customHeight="1">
      <c r="A9" s="113"/>
      <c r="B9" s="114"/>
      <c r="C9" s="114"/>
      <c r="D9" s="114"/>
      <c r="E9" s="116"/>
      <c r="F9" s="201" t="s">
        <v>123</v>
      </c>
      <c r="G9" s="202"/>
      <c r="H9" s="202"/>
      <c r="I9" s="203"/>
      <c r="J9" s="108">
        <f>J10</f>
        <v>5000</v>
      </c>
      <c r="K9" s="108">
        <f>K10</f>
        <v>10000</v>
      </c>
      <c r="L9" s="109">
        <f t="shared" si="0"/>
        <v>5000</v>
      </c>
    </row>
    <row r="10" spans="1:12" ht="34.5" customHeight="1">
      <c r="A10" s="113"/>
      <c r="B10" s="114"/>
      <c r="C10" s="114"/>
      <c r="D10" s="114"/>
      <c r="E10" s="117"/>
      <c r="F10" s="118"/>
      <c r="G10" s="217" t="s">
        <v>144</v>
      </c>
      <c r="H10" s="217"/>
      <c r="I10" s="218"/>
      <c r="J10" s="119">
        <f>J11</f>
        <v>5000</v>
      </c>
      <c r="K10" s="119">
        <f>K11</f>
        <v>10000</v>
      </c>
      <c r="L10" s="109">
        <f t="shared" si="0"/>
        <v>5000</v>
      </c>
    </row>
    <row r="11" spans="1:12" ht="34.5" customHeight="1">
      <c r="A11" s="113"/>
      <c r="B11" s="114"/>
      <c r="C11" s="120"/>
      <c r="D11" s="114"/>
      <c r="E11" s="121"/>
      <c r="F11" s="122"/>
      <c r="G11" s="123"/>
      <c r="H11" s="219" t="s">
        <v>145</v>
      </c>
      <c r="I11" s="220"/>
      <c r="J11" s="119">
        <v>5000</v>
      </c>
      <c r="K11" s="119">
        <v>10000</v>
      </c>
      <c r="L11" s="124">
        <f t="shared" si="0"/>
        <v>5000</v>
      </c>
    </row>
    <row r="12" spans="1:12" ht="34.5" customHeight="1">
      <c r="A12" s="125"/>
      <c r="B12" s="126"/>
      <c r="C12" s="126"/>
      <c r="D12" s="127"/>
      <c r="E12" s="137"/>
      <c r="F12" s="202" t="s">
        <v>124</v>
      </c>
      <c r="G12" s="202"/>
      <c r="H12" s="202"/>
      <c r="I12" s="203"/>
      <c r="J12" s="108">
        <f>J13</f>
        <v>20000</v>
      </c>
      <c r="K12" s="108">
        <f>K13</f>
        <v>10000</v>
      </c>
      <c r="L12" s="124">
        <f>K12-J12</f>
        <v>-10000</v>
      </c>
    </row>
    <row r="13" spans="1:12" ht="34.5" customHeight="1">
      <c r="A13" s="125"/>
      <c r="B13" s="126"/>
      <c r="C13" s="126"/>
      <c r="D13" s="127"/>
      <c r="E13" s="117"/>
      <c r="F13" s="129"/>
      <c r="G13" s="204" t="s">
        <v>146</v>
      </c>
      <c r="H13" s="204"/>
      <c r="I13" s="204"/>
      <c r="J13" s="119">
        <f>J14</f>
        <v>20000</v>
      </c>
      <c r="K13" s="130">
        <f>K14</f>
        <v>10000</v>
      </c>
      <c r="L13" s="124">
        <f>SUM(K13-J13)</f>
        <v>-10000</v>
      </c>
    </row>
    <row r="14" spans="1:12" ht="34.5" customHeight="1" thickBot="1">
      <c r="A14" s="141"/>
      <c r="B14" s="142"/>
      <c r="C14" s="143"/>
      <c r="D14" s="143"/>
      <c r="E14" s="142"/>
      <c r="F14" s="144"/>
      <c r="G14" s="145"/>
      <c r="H14" s="205" t="s">
        <v>148</v>
      </c>
      <c r="I14" s="206"/>
      <c r="J14" s="146">
        <v>20000</v>
      </c>
      <c r="K14" s="147">
        <v>10000</v>
      </c>
      <c r="L14" s="148">
        <f>K14-J14</f>
        <v>-10000</v>
      </c>
    </row>
    <row r="15" spans="11:12" ht="16.5" customHeight="1" thickBot="1">
      <c r="K15" s="213" t="s">
        <v>140</v>
      </c>
      <c r="L15" s="213"/>
    </row>
    <row r="16" spans="1:12" ht="64.5" customHeight="1" thickBot="1">
      <c r="A16" s="149" t="s">
        <v>55</v>
      </c>
      <c r="B16" s="102" t="s">
        <v>56</v>
      </c>
      <c r="C16" s="103" t="s">
        <v>57</v>
      </c>
      <c r="D16" s="103" t="s">
        <v>58</v>
      </c>
      <c r="E16" s="103" t="s">
        <v>59</v>
      </c>
      <c r="F16" s="214" t="s">
        <v>138</v>
      </c>
      <c r="G16" s="215"/>
      <c r="H16" s="215"/>
      <c r="I16" s="216"/>
      <c r="J16" s="103" t="s">
        <v>88</v>
      </c>
      <c r="K16" s="103" t="s">
        <v>89</v>
      </c>
      <c r="L16" s="104" t="s">
        <v>92</v>
      </c>
    </row>
    <row r="17" spans="1:12" ht="33" customHeight="1" thickTop="1">
      <c r="A17" s="150"/>
      <c r="B17" s="210" t="s">
        <v>125</v>
      </c>
      <c r="C17" s="202"/>
      <c r="D17" s="202"/>
      <c r="E17" s="202"/>
      <c r="F17" s="202"/>
      <c r="G17" s="202"/>
      <c r="H17" s="202"/>
      <c r="I17" s="203"/>
      <c r="J17" s="108">
        <f>J18</f>
        <v>16100</v>
      </c>
      <c r="K17" s="108">
        <f>K18</f>
        <v>10000</v>
      </c>
      <c r="L17" s="109">
        <f>SUM(K17-J17)</f>
        <v>-6100</v>
      </c>
    </row>
    <row r="18" spans="1:12" ht="33" customHeight="1">
      <c r="A18" s="151"/>
      <c r="B18" s="107"/>
      <c r="C18" s="201" t="s">
        <v>126</v>
      </c>
      <c r="D18" s="202"/>
      <c r="E18" s="202"/>
      <c r="F18" s="202"/>
      <c r="G18" s="202"/>
      <c r="H18" s="202"/>
      <c r="I18" s="203"/>
      <c r="J18" s="108">
        <f>J19+J24</f>
        <v>16100</v>
      </c>
      <c r="K18" s="108">
        <f>K19+K24</f>
        <v>10000</v>
      </c>
      <c r="L18" s="109">
        <f>SUM(K18-J18)</f>
        <v>-6100</v>
      </c>
    </row>
    <row r="19" spans="1:12" ht="33" customHeight="1">
      <c r="A19" s="151"/>
      <c r="B19" s="110"/>
      <c r="C19" s="111"/>
      <c r="D19" s="201" t="s">
        <v>127</v>
      </c>
      <c r="E19" s="202"/>
      <c r="F19" s="202"/>
      <c r="G19" s="202"/>
      <c r="H19" s="202"/>
      <c r="I19" s="203"/>
      <c r="J19" s="108">
        <f aca="true" t="shared" si="2" ref="J19:K22">J20</f>
        <v>0</v>
      </c>
      <c r="K19" s="108">
        <f t="shared" si="2"/>
        <v>5000</v>
      </c>
      <c r="L19" s="109">
        <f>SUM(K19-J19)</f>
        <v>5000</v>
      </c>
    </row>
    <row r="20" spans="1:12" ht="33" customHeight="1">
      <c r="A20" s="152"/>
      <c r="B20" s="113"/>
      <c r="C20" s="114"/>
      <c r="D20" s="115"/>
      <c r="E20" s="201" t="s">
        <v>128</v>
      </c>
      <c r="F20" s="202"/>
      <c r="G20" s="202"/>
      <c r="H20" s="202"/>
      <c r="I20" s="203"/>
      <c r="J20" s="108">
        <f t="shared" si="2"/>
        <v>0</v>
      </c>
      <c r="K20" s="108">
        <f t="shared" si="2"/>
        <v>5000</v>
      </c>
      <c r="L20" s="109">
        <f>SUM(K20-J20)</f>
        <v>5000</v>
      </c>
    </row>
    <row r="21" spans="1:12" ht="33" customHeight="1">
      <c r="A21" s="153"/>
      <c r="B21" s="125"/>
      <c r="C21" s="126"/>
      <c r="D21" s="127"/>
      <c r="E21" s="128"/>
      <c r="F21" s="202" t="s">
        <v>124</v>
      </c>
      <c r="G21" s="202"/>
      <c r="H21" s="202"/>
      <c r="I21" s="203"/>
      <c r="J21" s="108">
        <f t="shared" si="2"/>
        <v>0</v>
      </c>
      <c r="K21" s="108">
        <f t="shared" si="2"/>
        <v>5000</v>
      </c>
      <c r="L21" s="124">
        <f>K21-J21</f>
        <v>5000</v>
      </c>
    </row>
    <row r="22" spans="1:12" ht="33" customHeight="1">
      <c r="A22" s="153"/>
      <c r="B22" s="125"/>
      <c r="C22" s="126"/>
      <c r="D22" s="127"/>
      <c r="E22" s="117"/>
      <c r="F22" s="129"/>
      <c r="G22" s="204" t="s">
        <v>146</v>
      </c>
      <c r="H22" s="204"/>
      <c r="I22" s="204"/>
      <c r="J22" s="119">
        <f t="shared" si="2"/>
        <v>0</v>
      </c>
      <c r="K22" s="130">
        <f t="shared" si="2"/>
        <v>5000</v>
      </c>
      <c r="L22" s="124">
        <f>SUM(K22-J22)</f>
        <v>5000</v>
      </c>
    </row>
    <row r="23" spans="1:12" ht="33" customHeight="1">
      <c r="A23" s="154"/>
      <c r="B23" s="131"/>
      <c r="C23" s="133"/>
      <c r="D23" s="133"/>
      <c r="E23" s="132"/>
      <c r="F23" s="134"/>
      <c r="G23" s="135"/>
      <c r="H23" s="211" t="s">
        <v>149</v>
      </c>
      <c r="I23" s="212"/>
      <c r="J23" s="119">
        <v>0</v>
      </c>
      <c r="K23" s="130">
        <v>5000</v>
      </c>
      <c r="L23" s="136">
        <f>K23-J23</f>
        <v>5000</v>
      </c>
    </row>
    <row r="24" spans="1:12" ht="33" customHeight="1">
      <c r="A24" s="151"/>
      <c r="B24" s="110"/>
      <c r="C24" s="112"/>
      <c r="D24" s="201" t="s">
        <v>129</v>
      </c>
      <c r="E24" s="202"/>
      <c r="F24" s="202"/>
      <c r="G24" s="202"/>
      <c r="H24" s="202"/>
      <c r="I24" s="203"/>
      <c r="J24" s="108">
        <f aca="true" t="shared" si="3" ref="J24:K27">J25</f>
        <v>16100</v>
      </c>
      <c r="K24" s="108">
        <f t="shared" si="3"/>
        <v>5000</v>
      </c>
      <c r="L24" s="109">
        <f>SUM(K24-J24)</f>
        <v>-11100</v>
      </c>
    </row>
    <row r="25" spans="1:12" ht="33" customHeight="1">
      <c r="A25" s="152"/>
      <c r="B25" s="113"/>
      <c r="C25" s="114"/>
      <c r="D25" s="115"/>
      <c r="E25" s="201" t="s">
        <v>129</v>
      </c>
      <c r="F25" s="202"/>
      <c r="G25" s="202"/>
      <c r="H25" s="202"/>
      <c r="I25" s="203"/>
      <c r="J25" s="108">
        <f t="shared" si="3"/>
        <v>16100</v>
      </c>
      <c r="K25" s="108">
        <f t="shared" si="3"/>
        <v>5000</v>
      </c>
      <c r="L25" s="109">
        <f>SUM(K25-J25)</f>
        <v>-11100</v>
      </c>
    </row>
    <row r="26" spans="1:12" ht="33" customHeight="1">
      <c r="A26" s="153"/>
      <c r="B26" s="125"/>
      <c r="C26" s="126"/>
      <c r="D26" s="127"/>
      <c r="E26" s="128"/>
      <c r="F26" s="202" t="s">
        <v>130</v>
      </c>
      <c r="G26" s="202"/>
      <c r="H26" s="202"/>
      <c r="I26" s="203"/>
      <c r="J26" s="108">
        <f t="shared" si="3"/>
        <v>16100</v>
      </c>
      <c r="K26" s="108">
        <f t="shared" si="3"/>
        <v>5000</v>
      </c>
      <c r="L26" s="124">
        <f>K26-J26</f>
        <v>-11100</v>
      </c>
    </row>
    <row r="27" spans="1:12" ht="33" customHeight="1">
      <c r="A27" s="153"/>
      <c r="B27" s="125"/>
      <c r="C27" s="126"/>
      <c r="D27" s="127"/>
      <c r="E27" s="117"/>
      <c r="F27" s="129"/>
      <c r="G27" s="204" t="s">
        <v>147</v>
      </c>
      <c r="H27" s="204"/>
      <c r="I27" s="204"/>
      <c r="J27" s="119">
        <f t="shared" si="3"/>
        <v>16100</v>
      </c>
      <c r="K27" s="119">
        <f t="shared" si="3"/>
        <v>5000</v>
      </c>
      <c r="L27" s="124">
        <f>SUM(K27-J27)</f>
        <v>-11100</v>
      </c>
    </row>
    <row r="28" spans="1:12" ht="33" customHeight="1" thickBot="1">
      <c r="A28" s="154"/>
      <c r="B28" s="141"/>
      <c r="C28" s="143"/>
      <c r="D28" s="143"/>
      <c r="E28" s="142"/>
      <c r="F28" s="144"/>
      <c r="G28" s="145"/>
      <c r="H28" s="205" t="s">
        <v>150</v>
      </c>
      <c r="I28" s="206"/>
      <c r="J28" s="146">
        <v>16100</v>
      </c>
      <c r="K28" s="146">
        <v>5000</v>
      </c>
      <c r="L28" s="148">
        <f>K28-J28</f>
        <v>-11100</v>
      </c>
    </row>
    <row r="29" spans="1:12" ht="31.5" customHeight="1" hidden="1">
      <c r="A29" s="150"/>
      <c r="B29" s="210" t="s">
        <v>151</v>
      </c>
      <c r="C29" s="202"/>
      <c r="D29" s="202"/>
      <c r="E29" s="202"/>
      <c r="F29" s="202"/>
      <c r="G29" s="202"/>
      <c r="H29" s="202"/>
      <c r="I29" s="203"/>
      <c r="J29" s="108">
        <f aca="true" t="shared" si="4" ref="J29:K34">J30</f>
        <v>10000</v>
      </c>
      <c r="K29" s="108">
        <f t="shared" si="4"/>
        <v>0</v>
      </c>
      <c r="L29" s="109">
        <f>SUM(K29-J29)</f>
        <v>-10000</v>
      </c>
    </row>
    <row r="30" spans="1:12" ht="31.5" customHeight="1" hidden="1">
      <c r="A30" s="151"/>
      <c r="B30" s="107"/>
      <c r="C30" s="201" t="s">
        <v>152</v>
      </c>
      <c r="D30" s="202"/>
      <c r="E30" s="202"/>
      <c r="F30" s="202"/>
      <c r="G30" s="202"/>
      <c r="H30" s="202"/>
      <c r="I30" s="203"/>
      <c r="J30" s="108">
        <f t="shared" si="4"/>
        <v>10000</v>
      </c>
      <c r="K30" s="108">
        <f t="shared" si="4"/>
        <v>0</v>
      </c>
      <c r="L30" s="109">
        <f>SUM(K30-J30)</f>
        <v>-10000</v>
      </c>
    </row>
    <row r="31" spans="1:12" ht="31.5" customHeight="1" hidden="1">
      <c r="A31" s="151"/>
      <c r="B31" s="110"/>
      <c r="C31" s="111"/>
      <c r="D31" s="201" t="s">
        <v>153</v>
      </c>
      <c r="E31" s="202"/>
      <c r="F31" s="202"/>
      <c r="G31" s="202"/>
      <c r="H31" s="202"/>
      <c r="I31" s="203"/>
      <c r="J31" s="108">
        <f t="shared" si="4"/>
        <v>10000</v>
      </c>
      <c r="K31" s="108">
        <f t="shared" si="4"/>
        <v>0</v>
      </c>
      <c r="L31" s="109">
        <f>SUM(K31-J31)</f>
        <v>-10000</v>
      </c>
    </row>
    <row r="32" spans="1:12" ht="31.5" customHeight="1" hidden="1">
      <c r="A32" s="152"/>
      <c r="B32" s="113"/>
      <c r="C32" s="114"/>
      <c r="D32" s="115"/>
      <c r="E32" s="201" t="s">
        <v>154</v>
      </c>
      <c r="F32" s="202"/>
      <c r="G32" s="202"/>
      <c r="H32" s="202"/>
      <c r="I32" s="203"/>
      <c r="J32" s="108">
        <f t="shared" si="4"/>
        <v>10000</v>
      </c>
      <c r="K32" s="108">
        <f t="shared" si="4"/>
        <v>0</v>
      </c>
      <c r="L32" s="109">
        <f>SUM(K32-J32)</f>
        <v>-10000</v>
      </c>
    </row>
    <row r="33" spans="1:12" ht="31.5" customHeight="1" hidden="1">
      <c r="A33" s="153"/>
      <c r="B33" s="125"/>
      <c r="C33" s="126"/>
      <c r="D33" s="127"/>
      <c r="E33" s="128"/>
      <c r="F33" s="202" t="s">
        <v>155</v>
      </c>
      <c r="G33" s="202"/>
      <c r="H33" s="202"/>
      <c r="I33" s="203"/>
      <c r="J33" s="108">
        <f t="shared" si="4"/>
        <v>10000</v>
      </c>
      <c r="K33" s="108">
        <f t="shared" si="4"/>
        <v>0</v>
      </c>
      <c r="L33" s="124">
        <f>K33-J33</f>
        <v>-10000</v>
      </c>
    </row>
    <row r="34" spans="1:12" ht="31.5" customHeight="1" hidden="1">
      <c r="A34" s="153"/>
      <c r="B34" s="125"/>
      <c r="C34" s="126"/>
      <c r="D34" s="127"/>
      <c r="E34" s="117"/>
      <c r="F34" s="129"/>
      <c r="G34" s="204" t="s">
        <v>156</v>
      </c>
      <c r="H34" s="204"/>
      <c r="I34" s="204"/>
      <c r="J34" s="119">
        <f t="shared" si="4"/>
        <v>10000</v>
      </c>
      <c r="K34" s="130">
        <f t="shared" si="4"/>
        <v>0</v>
      </c>
      <c r="L34" s="124">
        <f>SUM(K34-J34)</f>
        <v>-10000</v>
      </c>
    </row>
    <row r="35" spans="1:12" ht="31.5" customHeight="1" hidden="1" thickBot="1">
      <c r="A35" s="154"/>
      <c r="B35" s="131"/>
      <c r="C35" s="133"/>
      <c r="D35" s="133"/>
      <c r="E35" s="132"/>
      <c r="F35" s="134"/>
      <c r="G35" s="135"/>
      <c r="H35" s="211" t="s">
        <v>157</v>
      </c>
      <c r="I35" s="212"/>
      <c r="J35" s="119">
        <v>10000</v>
      </c>
      <c r="K35" s="130">
        <v>0</v>
      </c>
      <c r="L35" s="136">
        <f>K35-J35</f>
        <v>-10000</v>
      </c>
    </row>
    <row r="36" spans="1:12" ht="31.5" customHeight="1" thickBot="1" thickTop="1">
      <c r="A36" s="207" t="s">
        <v>141</v>
      </c>
      <c r="B36" s="208"/>
      <c r="C36" s="208"/>
      <c r="D36" s="208"/>
      <c r="E36" s="208"/>
      <c r="F36" s="208"/>
      <c r="G36" s="208"/>
      <c r="H36" s="208"/>
      <c r="I36" s="209"/>
      <c r="J36" s="165">
        <f>J4</f>
        <v>51100</v>
      </c>
      <c r="K36" s="165">
        <f>K4</f>
        <v>30000</v>
      </c>
      <c r="L36" s="166">
        <f>SUM(K36-J36)</f>
        <v>-21100</v>
      </c>
    </row>
  </sheetData>
  <sheetProtection/>
  <mergeCells count="36">
    <mergeCell ref="H35:I35"/>
    <mergeCell ref="B29:I29"/>
    <mergeCell ref="C30:I30"/>
    <mergeCell ref="D31:I31"/>
    <mergeCell ref="E32:I32"/>
    <mergeCell ref="F33:I33"/>
    <mergeCell ref="G34:I34"/>
    <mergeCell ref="A1:D1"/>
    <mergeCell ref="K2:L2"/>
    <mergeCell ref="F3:I3"/>
    <mergeCell ref="A4:I4"/>
    <mergeCell ref="B5:I5"/>
    <mergeCell ref="C6:I6"/>
    <mergeCell ref="F12:I12"/>
    <mergeCell ref="D7:I7"/>
    <mergeCell ref="E8:I8"/>
    <mergeCell ref="F9:I9"/>
    <mergeCell ref="G10:I10"/>
    <mergeCell ref="H11:I11"/>
    <mergeCell ref="G22:I22"/>
    <mergeCell ref="H23:I23"/>
    <mergeCell ref="D24:I24"/>
    <mergeCell ref="K15:L15"/>
    <mergeCell ref="F16:I16"/>
    <mergeCell ref="G13:I13"/>
    <mergeCell ref="H14:I14"/>
    <mergeCell ref="E25:I25"/>
    <mergeCell ref="F26:I26"/>
    <mergeCell ref="G27:I27"/>
    <mergeCell ref="H28:I28"/>
    <mergeCell ref="A36:I36"/>
    <mergeCell ref="B17:I17"/>
    <mergeCell ref="C18:I18"/>
    <mergeCell ref="D19:I19"/>
    <mergeCell ref="E20:I20"/>
    <mergeCell ref="F21:I21"/>
  </mergeCells>
  <printOptions/>
  <pageMargins left="0.7480314960629921" right="0.7480314960629921" top="0.984251968503937" bottom="0.8661417322834646" header="0.5118110236220472" footer="0.5118110236220472"/>
  <pageSetup firstPageNumber="14" useFirstPageNumber="1" horizontalDpi="600" verticalDpi="600" orientation="landscape" paperSize="9" scale="90" r:id="rId1"/>
  <headerFooter differentOddEven="1" alignWithMargins="0">
    <oddHeader>&amp;C- &amp;P -</oddHeader>
    <evenFooter>&amp;C- &amp;P -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12"/>
  <sheetViews>
    <sheetView view="pageBreakPreview" zoomScale="90" zoomScaleNormal="75" zoomScaleSheetLayoutView="90" zoomScalePageLayoutView="0" workbookViewId="0" topLeftCell="A1">
      <selection activeCell="A1" sqref="A1:I1"/>
    </sheetView>
  </sheetViews>
  <sheetFormatPr defaultColWidth="8.88671875" defaultRowHeight="13.5"/>
  <cols>
    <col min="1" max="1" width="7.77734375" style="14" customWidth="1"/>
    <col min="2" max="2" width="8.5546875" style="14" customWidth="1"/>
    <col min="3" max="9" width="7.77734375" style="14" customWidth="1"/>
    <col min="10" max="10" width="8.5546875" style="14" customWidth="1"/>
    <col min="11" max="15" width="7.77734375" style="14" customWidth="1"/>
    <col min="16" max="16" width="8.5546875" style="14" customWidth="1"/>
    <col min="17" max="16384" width="8.88671875" style="14" customWidth="1"/>
  </cols>
  <sheetData>
    <row r="1" spans="1:9" ht="21.75">
      <c r="A1" s="175" t="s">
        <v>63</v>
      </c>
      <c r="B1" s="175"/>
      <c r="C1" s="175"/>
      <c r="D1" s="175"/>
      <c r="E1" s="175"/>
      <c r="F1" s="175"/>
      <c r="G1" s="175"/>
      <c r="H1" s="175"/>
      <c r="I1" s="175"/>
    </row>
    <row r="2" ht="19.5" customHeight="1" thickBot="1">
      <c r="P2" s="33" t="s">
        <v>0</v>
      </c>
    </row>
    <row r="3" spans="1:16" ht="27.75" customHeight="1">
      <c r="A3" s="227" t="s">
        <v>7</v>
      </c>
      <c r="B3" s="191" t="s">
        <v>81</v>
      </c>
      <c r="C3" s="226"/>
      <c r="D3" s="226"/>
      <c r="E3" s="226"/>
      <c r="F3" s="226"/>
      <c r="G3" s="226"/>
      <c r="H3" s="226"/>
      <c r="I3" s="226"/>
      <c r="J3" s="191" t="s">
        <v>82</v>
      </c>
      <c r="K3" s="191"/>
      <c r="L3" s="191"/>
      <c r="M3" s="191"/>
      <c r="N3" s="191"/>
      <c r="O3" s="191"/>
      <c r="P3" s="193" t="s">
        <v>80</v>
      </c>
    </row>
    <row r="4" spans="1:16" ht="88.5" customHeight="1" thickBot="1">
      <c r="A4" s="228"/>
      <c r="B4" s="77" t="s">
        <v>4</v>
      </c>
      <c r="C4" s="77" t="s">
        <v>101</v>
      </c>
      <c r="D4" s="77" t="s">
        <v>102</v>
      </c>
      <c r="E4" s="77" t="s">
        <v>103</v>
      </c>
      <c r="F4" s="77" t="s">
        <v>163</v>
      </c>
      <c r="G4" s="77" t="s">
        <v>104</v>
      </c>
      <c r="H4" s="77" t="s">
        <v>6</v>
      </c>
      <c r="I4" s="77" t="s">
        <v>3</v>
      </c>
      <c r="J4" s="77" t="s">
        <v>61</v>
      </c>
      <c r="K4" s="77" t="s">
        <v>161</v>
      </c>
      <c r="L4" s="77" t="s">
        <v>5</v>
      </c>
      <c r="M4" s="77" t="s">
        <v>105</v>
      </c>
      <c r="N4" s="77" t="s">
        <v>106</v>
      </c>
      <c r="O4" s="77" t="s">
        <v>3</v>
      </c>
      <c r="P4" s="229"/>
    </row>
    <row r="5" spans="1:16" s="37" customFormat="1" ht="43.5" customHeight="1" thickTop="1">
      <c r="A5" s="58" t="s">
        <v>100</v>
      </c>
      <c r="B5" s="78">
        <f aca="true" t="shared" si="0" ref="B5:B11">SUM(C5:I5)</f>
        <v>0</v>
      </c>
      <c r="C5" s="78"/>
      <c r="D5" s="78"/>
      <c r="E5" s="78"/>
      <c r="F5" s="78"/>
      <c r="G5" s="78"/>
      <c r="H5" s="78"/>
      <c r="I5" s="78"/>
      <c r="J5" s="78">
        <f>SUM(K5:O5)</f>
        <v>0</v>
      </c>
      <c r="K5" s="78"/>
      <c r="L5" s="78"/>
      <c r="M5" s="78"/>
      <c r="N5" s="78"/>
      <c r="O5" s="78"/>
      <c r="P5" s="79">
        <f>B5-J5</f>
        <v>0</v>
      </c>
    </row>
    <row r="6" spans="1:16" s="37" customFormat="1" ht="43.5" customHeight="1">
      <c r="A6" s="34">
        <v>2006</v>
      </c>
      <c r="B6" s="55">
        <f t="shared" si="0"/>
        <v>0</v>
      </c>
      <c r="C6" s="55"/>
      <c r="D6" s="55"/>
      <c r="E6" s="55"/>
      <c r="F6" s="55"/>
      <c r="G6" s="55"/>
      <c r="H6" s="55"/>
      <c r="I6" s="55"/>
      <c r="J6" s="55">
        <f aca="true" t="shared" si="1" ref="J6:J12">SUM(K6:O6)</f>
        <v>0</v>
      </c>
      <c r="K6" s="55"/>
      <c r="L6" s="55"/>
      <c r="M6" s="55"/>
      <c r="N6" s="55"/>
      <c r="O6" s="55"/>
      <c r="P6" s="56">
        <f aca="true" t="shared" si="2" ref="P6:P12">B6-J6</f>
        <v>0</v>
      </c>
    </row>
    <row r="7" spans="1:16" s="37" customFormat="1" ht="43.5" customHeight="1">
      <c r="A7" s="34">
        <v>2007</v>
      </c>
      <c r="B7" s="55">
        <f t="shared" si="0"/>
        <v>0</v>
      </c>
      <c r="C7" s="55"/>
      <c r="D7" s="55"/>
      <c r="E7" s="55"/>
      <c r="F7" s="55"/>
      <c r="G7" s="55"/>
      <c r="H7" s="55"/>
      <c r="I7" s="55"/>
      <c r="J7" s="55">
        <f t="shared" si="1"/>
        <v>0</v>
      </c>
      <c r="K7" s="55"/>
      <c r="L7" s="55"/>
      <c r="M7" s="55"/>
      <c r="N7" s="55"/>
      <c r="O7" s="55"/>
      <c r="P7" s="56">
        <f t="shared" si="2"/>
        <v>0</v>
      </c>
    </row>
    <row r="8" spans="1:16" s="37" customFormat="1" ht="43.5" customHeight="1">
      <c r="A8" s="34">
        <v>2008</v>
      </c>
      <c r="B8" s="55">
        <f t="shared" si="0"/>
        <v>68230</v>
      </c>
      <c r="C8" s="55"/>
      <c r="D8" s="55"/>
      <c r="E8" s="55"/>
      <c r="F8" s="55"/>
      <c r="G8" s="55"/>
      <c r="H8" s="55">
        <v>230</v>
      </c>
      <c r="I8" s="55">
        <v>68000</v>
      </c>
      <c r="J8" s="55">
        <f t="shared" si="1"/>
        <v>57955</v>
      </c>
      <c r="K8" s="55">
        <v>57955</v>
      </c>
      <c r="L8" s="55"/>
      <c r="M8" s="55"/>
      <c r="N8" s="55"/>
      <c r="O8" s="55"/>
      <c r="P8" s="56">
        <f t="shared" si="2"/>
        <v>10275</v>
      </c>
    </row>
    <row r="9" spans="1:16" s="37" customFormat="1" ht="43.5" customHeight="1">
      <c r="A9" s="34">
        <v>2009</v>
      </c>
      <c r="B9" s="55">
        <f t="shared" si="0"/>
        <v>51292</v>
      </c>
      <c r="C9" s="55"/>
      <c r="D9" s="55"/>
      <c r="E9" s="55"/>
      <c r="F9" s="55"/>
      <c r="G9" s="55"/>
      <c r="H9" s="55">
        <v>292</v>
      </c>
      <c r="I9" s="55">
        <v>51000</v>
      </c>
      <c r="J9" s="55">
        <f t="shared" si="1"/>
        <v>47675</v>
      </c>
      <c r="K9" s="55">
        <v>47675</v>
      </c>
      <c r="L9" s="55"/>
      <c r="M9" s="55"/>
      <c r="N9" s="55"/>
      <c r="O9" s="55"/>
      <c r="P9" s="56">
        <f t="shared" si="2"/>
        <v>3617</v>
      </c>
    </row>
    <row r="10" spans="1:16" s="37" customFormat="1" ht="43.5" customHeight="1">
      <c r="A10" s="34">
        <v>2010</v>
      </c>
      <c r="B10" s="55">
        <f t="shared" si="0"/>
        <v>51100</v>
      </c>
      <c r="C10" s="55"/>
      <c r="D10" s="55"/>
      <c r="E10" s="55"/>
      <c r="F10" s="55"/>
      <c r="G10" s="55"/>
      <c r="H10" s="55">
        <v>100</v>
      </c>
      <c r="I10" s="55">
        <v>51000</v>
      </c>
      <c r="J10" s="55">
        <f t="shared" si="1"/>
        <v>64992</v>
      </c>
      <c r="K10" s="55">
        <v>64992</v>
      </c>
      <c r="L10" s="55"/>
      <c r="M10" s="55"/>
      <c r="N10" s="55"/>
      <c r="O10" s="55"/>
      <c r="P10" s="56">
        <f t="shared" si="2"/>
        <v>-13892</v>
      </c>
    </row>
    <row r="11" spans="1:16" s="37" customFormat="1" ht="43.5" customHeight="1" thickBot="1">
      <c r="A11" s="57">
        <v>2011</v>
      </c>
      <c r="B11" s="70">
        <f t="shared" si="0"/>
        <v>30000</v>
      </c>
      <c r="C11" s="70"/>
      <c r="D11" s="70"/>
      <c r="E11" s="70"/>
      <c r="F11" s="70"/>
      <c r="G11" s="70"/>
      <c r="H11" s="70"/>
      <c r="I11" s="70">
        <v>30000</v>
      </c>
      <c r="J11" s="70">
        <f t="shared" si="1"/>
        <v>30000</v>
      </c>
      <c r="K11" s="70">
        <v>30000</v>
      </c>
      <c r="L11" s="70"/>
      <c r="M11" s="70"/>
      <c r="N11" s="70"/>
      <c r="O11" s="70"/>
      <c r="P11" s="71">
        <f t="shared" si="2"/>
        <v>0</v>
      </c>
    </row>
    <row r="12" spans="1:16" s="37" customFormat="1" ht="43.5" customHeight="1" thickBot="1" thickTop="1">
      <c r="A12" s="72" t="s">
        <v>62</v>
      </c>
      <c r="B12" s="73">
        <f aca="true" t="shared" si="3" ref="B12:I12">SUM(B5:B11)</f>
        <v>200622</v>
      </c>
      <c r="C12" s="73">
        <f t="shared" si="3"/>
        <v>0</v>
      </c>
      <c r="D12" s="73">
        <f t="shared" si="3"/>
        <v>0</v>
      </c>
      <c r="E12" s="73">
        <f t="shared" si="3"/>
        <v>0</v>
      </c>
      <c r="F12" s="73">
        <f t="shared" si="3"/>
        <v>0</v>
      </c>
      <c r="G12" s="73">
        <f>SUM(G5:G11)</f>
        <v>0</v>
      </c>
      <c r="H12" s="73">
        <f t="shared" si="3"/>
        <v>622</v>
      </c>
      <c r="I12" s="73">
        <f t="shared" si="3"/>
        <v>200000</v>
      </c>
      <c r="J12" s="73">
        <f t="shared" si="1"/>
        <v>200622</v>
      </c>
      <c r="K12" s="73">
        <f>SUM(K5:K11)</f>
        <v>200622</v>
      </c>
      <c r="L12" s="73">
        <f>SUM(L5:L11)</f>
        <v>0</v>
      </c>
      <c r="M12" s="73">
        <f>SUM(M5:M11)</f>
        <v>0</v>
      </c>
      <c r="N12" s="73">
        <f>SUM(N5:N11)</f>
        <v>0</v>
      </c>
      <c r="O12" s="73">
        <f>SUM(O5:O11)</f>
        <v>0</v>
      </c>
      <c r="P12" s="74">
        <f t="shared" si="2"/>
        <v>0</v>
      </c>
    </row>
  </sheetData>
  <sheetProtection/>
  <mergeCells count="5">
    <mergeCell ref="B3:I3"/>
    <mergeCell ref="A1:I1"/>
    <mergeCell ref="A3:A4"/>
    <mergeCell ref="P3:P4"/>
    <mergeCell ref="J3:O3"/>
  </mergeCells>
  <printOptions/>
  <pageMargins left="0.7480314960629921" right="0.7480314960629921" top="0.984251968503937" bottom="0.8661417322834646" header="0.5118110236220472" footer="0.5118110236220472"/>
  <pageSetup firstPageNumber="16" useFirstPageNumber="1" fitToHeight="0" horizontalDpi="300" verticalDpi="300" orientation="landscape" paperSize="9" scale="90" r:id="rId1"/>
  <headerFooter alignWithMargins="0">
    <oddHeader>&amp;C- &amp;P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5"/>
  <sheetViews>
    <sheetView view="pageBreakPreview" zoomScale="90" zoomScaleSheetLayoutView="90" zoomScalePageLayoutView="0" workbookViewId="0" topLeftCell="A1">
      <selection activeCell="A1" sqref="A1:F1"/>
    </sheetView>
  </sheetViews>
  <sheetFormatPr defaultColWidth="8.88671875" defaultRowHeight="13.5"/>
  <cols>
    <col min="1" max="2" width="17.77734375" style="14" customWidth="1"/>
    <col min="3" max="6" width="18.3359375" style="14" customWidth="1"/>
    <col min="7" max="7" width="17.77734375" style="14" customWidth="1"/>
    <col min="8" max="16384" width="8.88671875" style="14" customWidth="1"/>
  </cols>
  <sheetData>
    <row r="1" spans="1:6" ht="21.75">
      <c r="A1" s="175" t="s">
        <v>65</v>
      </c>
      <c r="B1" s="175"/>
      <c r="C1" s="175"/>
      <c r="D1" s="175"/>
      <c r="E1" s="175"/>
      <c r="F1" s="175"/>
    </row>
    <row r="2" ht="15" customHeight="1" thickBot="1">
      <c r="G2" s="33" t="s">
        <v>0</v>
      </c>
    </row>
    <row r="3" spans="1:7" ht="36" customHeight="1">
      <c r="A3" s="227" t="s">
        <v>73</v>
      </c>
      <c r="B3" s="195" t="s">
        <v>66</v>
      </c>
      <c r="C3" s="230" t="s">
        <v>67</v>
      </c>
      <c r="D3" s="231"/>
      <c r="E3" s="231"/>
      <c r="F3" s="232"/>
      <c r="G3" s="193" t="s">
        <v>72</v>
      </c>
    </row>
    <row r="4" spans="1:7" ht="36" customHeight="1" thickBot="1">
      <c r="A4" s="228"/>
      <c r="B4" s="196"/>
      <c r="C4" s="77" t="s">
        <v>107</v>
      </c>
      <c r="D4" s="77" t="s">
        <v>95</v>
      </c>
      <c r="E4" s="77" t="s">
        <v>108</v>
      </c>
      <c r="F4" s="77" t="s">
        <v>71</v>
      </c>
      <c r="G4" s="229"/>
    </row>
    <row r="5" spans="1:7" s="37" customFormat="1" ht="36" customHeight="1" thickTop="1">
      <c r="A5" s="58" t="s">
        <v>74</v>
      </c>
      <c r="B5" s="75"/>
      <c r="C5" s="138">
        <f>SUM(C6,C11)</f>
        <v>13892</v>
      </c>
      <c r="D5" s="138">
        <f>SUM(D6,D11)</f>
        <v>0</v>
      </c>
      <c r="E5" s="138">
        <f>SUM(E6,E11)</f>
        <v>0</v>
      </c>
      <c r="F5" s="138">
        <f>E5-D5</f>
        <v>0</v>
      </c>
      <c r="G5" s="76"/>
    </row>
    <row r="6" spans="1:7" s="37" customFormat="1" ht="36" customHeight="1">
      <c r="A6" s="233" t="s">
        <v>68</v>
      </c>
      <c r="B6" s="41" t="s">
        <v>70</v>
      </c>
      <c r="C6" s="139">
        <f>SUM(C7:C10)</f>
        <v>13892</v>
      </c>
      <c r="D6" s="139">
        <f>SUM(D7:D10)</f>
        <v>0</v>
      </c>
      <c r="E6" s="139">
        <f>SUM(E7:E10)</f>
        <v>0</v>
      </c>
      <c r="F6" s="139">
        <f aca="true" t="shared" si="0" ref="F6:F11">E6-D6</f>
        <v>0</v>
      </c>
      <c r="G6" s="36"/>
    </row>
    <row r="7" spans="1:7" s="37" customFormat="1" ht="36" customHeight="1">
      <c r="A7" s="234"/>
      <c r="B7" s="41" t="s">
        <v>131</v>
      </c>
      <c r="C7" s="139">
        <v>13892</v>
      </c>
      <c r="D7" s="139">
        <v>0</v>
      </c>
      <c r="E7" s="139">
        <v>0</v>
      </c>
      <c r="F7" s="139">
        <f t="shared" si="0"/>
        <v>0</v>
      </c>
      <c r="G7" s="36"/>
    </row>
    <row r="8" spans="1:7" s="37" customFormat="1" ht="36" customHeight="1">
      <c r="A8" s="234"/>
      <c r="B8" s="35"/>
      <c r="C8" s="139"/>
      <c r="D8" s="139"/>
      <c r="E8" s="139"/>
      <c r="F8" s="139"/>
      <c r="G8" s="36"/>
    </row>
    <row r="9" spans="1:7" s="37" customFormat="1" ht="36" customHeight="1">
      <c r="A9" s="234"/>
      <c r="B9" s="35"/>
      <c r="C9" s="139"/>
      <c r="D9" s="139"/>
      <c r="E9" s="139"/>
      <c r="F9" s="139"/>
      <c r="G9" s="36"/>
    </row>
    <row r="10" spans="1:7" s="37" customFormat="1" ht="36" customHeight="1">
      <c r="A10" s="235"/>
      <c r="B10" s="35"/>
      <c r="C10" s="139"/>
      <c r="D10" s="139"/>
      <c r="E10" s="139"/>
      <c r="F10" s="139"/>
      <c r="G10" s="36"/>
    </row>
    <row r="11" spans="1:7" s="37" customFormat="1" ht="36" customHeight="1">
      <c r="A11" s="233" t="s">
        <v>69</v>
      </c>
      <c r="B11" s="41" t="s">
        <v>70</v>
      </c>
      <c r="C11" s="139">
        <f>SUM(C12:C15)</f>
        <v>0</v>
      </c>
      <c r="D11" s="139">
        <f>SUM(D12:D15)</f>
        <v>0</v>
      </c>
      <c r="E11" s="139">
        <f>SUM(E12:E15)</f>
        <v>0</v>
      </c>
      <c r="F11" s="139">
        <f t="shared" si="0"/>
        <v>0</v>
      </c>
      <c r="G11" s="36"/>
    </row>
    <row r="12" spans="1:7" s="37" customFormat="1" ht="36" customHeight="1">
      <c r="A12" s="234"/>
      <c r="B12" s="35"/>
      <c r="C12" s="139"/>
      <c r="D12" s="139"/>
      <c r="E12" s="139"/>
      <c r="F12" s="139"/>
      <c r="G12" s="36"/>
    </row>
    <row r="13" spans="1:7" s="37" customFormat="1" ht="36" customHeight="1">
      <c r="A13" s="234"/>
      <c r="B13" s="35"/>
      <c r="C13" s="139"/>
      <c r="D13" s="139"/>
      <c r="E13" s="139"/>
      <c r="F13" s="139"/>
      <c r="G13" s="36"/>
    </row>
    <row r="14" spans="1:7" s="37" customFormat="1" ht="36" customHeight="1">
      <c r="A14" s="234"/>
      <c r="B14" s="35"/>
      <c r="C14" s="139"/>
      <c r="D14" s="139"/>
      <c r="E14" s="139"/>
      <c r="F14" s="139"/>
      <c r="G14" s="36"/>
    </row>
    <row r="15" spans="1:7" s="37" customFormat="1" ht="36" customHeight="1" thickBot="1">
      <c r="A15" s="236"/>
      <c r="B15" s="38"/>
      <c r="C15" s="140"/>
      <c r="D15" s="140"/>
      <c r="E15" s="140"/>
      <c r="F15" s="140"/>
      <c r="G15" s="47"/>
    </row>
  </sheetData>
  <sheetProtection/>
  <mergeCells count="7">
    <mergeCell ref="A1:F1"/>
    <mergeCell ref="G3:G4"/>
    <mergeCell ref="B3:B4"/>
    <mergeCell ref="C3:F3"/>
    <mergeCell ref="A6:A10"/>
    <mergeCell ref="A11:A15"/>
    <mergeCell ref="A3:A4"/>
  </mergeCells>
  <printOptions/>
  <pageMargins left="0.7480314960629921" right="0.7480314960629921" top="0.984251968503937" bottom="0.8661417322834646" header="0.5118110236220472" footer="0.5118110236220472"/>
  <pageSetup firstPageNumber="17" useFirstPageNumber="1" fitToHeight="0" horizontalDpi="300" verticalDpi="300" orientation="landscape" paperSize="9" scale="90" r:id="rId1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41"/>
  <sheetViews>
    <sheetView showFormulas="1" zoomScalePageLayoutView="0" workbookViewId="0" topLeftCell="A1">
      <selection activeCell="C1" sqref="C1"/>
    </sheetView>
  </sheetViews>
  <sheetFormatPr defaultColWidth="7.10546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spans="1:3" ht="12.75">
      <c r="A1" s="1" t="s">
        <v>8</v>
      </c>
      <c r="C1" s="2" t="b">
        <f>"XL4Poppy"</f>
        <v>0</v>
      </c>
    </row>
    <row r="2" ht="13.5" thickBot="1">
      <c r="A2" s="1" t="s">
        <v>9</v>
      </c>
    </row>
    <row r="3" spans="1:3" ht="13.5" thickBot="1">
      <c r="A3" s="3" t="s">
        <v>10</v>
      </c>
      <c r="C3" s="4" t="s">
        <v>11</v>
      </c>
    </row>
    <row r="4" spans="1:3" ht="12.75">
      <c r="A4" s="3">
        <v>3</v>
      </c>
      <c r="C4" s="5" t="b">
        <f>C18</f>
        <v>0</v>
      </c>
    </row>
    <row r="5" ht="12.75">
      <c r="C5" s="5" t="e">
        <f>TRUE,</f>
        <v>#NAME?</v>
      </c>
    </row>
    <row r="6" ht="13.5" thickBot="1">
      <c r="C6" s="5" t="e">
        <f>#N/A</f>
        <v>#N/A</v>
      </c>
    </row>
    <row r="7" spans="1:3" ht="12.75">
      <c r="A7" s="6" t="s">
        <v>12</v>
      </c>
      <c r="C7" s="5" t="e">
        <f>=</f>
        <v>#NAME?</v>
      </c>
    </row>
    <row r="8" spans="1:3" ht="12.75">
      <c r="A8" s="7" t="s">
        <v>13</v>
      </c>
      <c r="C8" s="5" t="e">
        <f>=</f>
        <v>#NAME?</v>
      </c>
    </row>
    <row r="9" spans="1:3" ht="12.75">
      <c r="A9" s="8" t="s">
        <v>14</v>
      </c>
      <c r="C9" s="5" t="e">
        <f>FALSE</f>
        <v>#NAME?</v>
      </c>
    </row>
    <row r="10" spans="1:3" ht="12.75">
      <c r="A10" s="7" t="s">
        <v>15</v>
      </c>
      <c r="C10" s="5" t="b">
        <f>A21</f>
        <v>0</v>
      </c>
    </row>
    <row r="11" spans="1:3" ht="13.5" thickBot="1">
      <c r="A11" s="9" t="s">
        <v>16</v>
      </c>
      <c r="C11" s="5" t="b">
        <f>"6:30:00 PM","Hello"</f>
        <v>0</v>
      </c>
    </row>
    <row r="12" ht="12.75">
      <c r="C12" s="5" t="b">
        <f>"6:30:00 AM","Morning"</f>
        <v>0</v>
      </c>
    </row>
    <row r="13" ht="13.5" thickBot="1">
      <c r="C13" s="5" t="b">
        <f>,"Poppy",TRUE</f>
        <v>0</v>
      </c>
    </row>
    <row r="14" spans="1:3" ht="13.5" thickBot="1">
      <c r="A14" s="4" t="s">
        <v>17</v>
      </c>
      <c r="C14" s="10" t="e">
        <f>=</f>
        <v>#NAME?</v>
      </c>
    </row>
    <row r="15" ht="12.75">
      <c r="A15" s="5" t="b">
        <f>"XF.Classic.Poppy by VicodinES",2</f>
        <v>0</v>
      </c>
    </row>
    <row r="16" ht="13.5" thickBot="1">
      <c r="A16" s="5" t="b">
        <f>"ⓒ 1998 The Narkotic Network",2</f>
        <v>0</v>
      </c>
    </row>
    <row r="17" spans="1:3" ht="13.5" thickBot="1">
      <c r="A17" s="10" t="e">
        <f>=</f>
        <v>#NAME?</v>
      </c>
      <c r="C17" s="4" t="s">
        <v>18</v>
      </c>
    </row>
    <row r="18" ht="12.75">
      <c r="C18" s="5" t="e">
        <f>$A$3(GET.WORKSPACE(32)&amp;"\xlstart\Book1.")</f>
        <v>#NAME?</v>
      </c>
    </row>
    <row r="19" ht="12.75">
      <c r="C19" s="5" t="e">
        <f>"Document_array",</f>
        <v>#NAME?</v>
      </c>
    </row>
    <row r="20" spans="1:3" ht="12.75">
      <c r="A20" s="11" t="s">
        <v>19</v>
      </c>
      <c r="C20" s="5" t="e">
        <f>$A$1INDEX(,2)</f>
        <v>#NAME?</v>
      </c>
    </row>
    <row r="21" spans="1:3" ht="12.75">
      <c r="A21" s="12" t="e">
        <f>IF(A3="Book1.",0,99)</f>
        <v>#NAME?</v>
      </c>
      <c r="C21" s="5" t="e">
        <f>$A$2INDEX(,1)</f>
        <v>#NAME?</v>
      </c>
    </row>
    <row r="22" spans="1:3" ht="12.75">
      <c r="A22" s="5" t="e">
        <f>TRUE,</f>
        <v>#NAME?</v>
      </c>
      <c r="C22" s="5" t="e">
        <f>$A$4GET.DOCUMENT(3,"["&amp;A1&amp;"]"&amp;"XL4Poppy")</f>
        <v>#NAME?</v>
      </c>
    </row>
    <row r="23" spans="1:3" ht="12.75">
      <c r="A23" s="5" t="e">
        <f>#N/A</f>
        <v>#N/A</v>
      </c>
      <c r="C23" s="10" t="e">
        <f>=</f>
        <v>#NAME?</v>
      </c>
    </row>
    <row r="24" ht="12.75">
      <c r="A24" s="5" t="e">
        <f>=</f>
        <v>#NAME?</v>
      </c>
    </row>
    <row r="25" ht="12.75">
      <c r="A25" s="5" t="e">
        <f>=</f>
        <v>#NAME?</v>
      </c>
    </row>
    <row r="26" spans="1:3" ht="13.5" thickBot="1">
      <c r="A26" s="5" t="b">
        <f>1</f>
        <v>0</v>
      </c>
      <c r="C26" s="13" t="s">
        <v>20</v>
      </c>
    </row>
    <row r="27" spans="1:3" ht="12.75">
      <c r="A27" s="5" t="b">
        <f>1</f>
        <v>0</v>
      </c>
      <c r="C27" s="5" t="b">
        <f>C19</f>
        <v>0</v>
      </c>
    </row>
    <row r="28" spans="1:3" ht="12.75">
      <c r="A28" s="5" t="b">
        <f>1</f>
        <v>0</v>
      </c>
      <c r="C28" s="5" t="e">
        <f>TRUE,</f>
        <v>#NAME?</v>
      </c>
    </row>
    <row r="29" spans="1:3" ht="12.75">
      <c r="A29" s="5" t="b">
        <f>=</f>
        <v>0</v>
      </c>
      <c r="C29" s="5" t="e">
        <f>#N/A</f>
        <v>#N/A</v>
      </c>
    </row>
    <row r="30" spans="1:3" ht="12.75">
      <c r="A30" s="5" t="b">
        <f>C18</f>
        <v>0</v>
      </c>
      <c r="C30" s="5" t="e">
        <f>=</f>
        <v>#NAME?</v>
      </c>
    </row>
    <row r="31" spans="1:3" ht="12.75">
      <c r="A31" s="5" t="b">
        <f>"XL4Poppy",A1</f>
        <v>0</v>
      </c>
      <c r="C31" s="5" t="e">
        <f>FALSE</f>
        <v>#NAME?</v>
      </c>
    </row>
    <row r="32" spans="1:3" ht="12.75">
      <c r="A32" s="5" t="b">
        <f>"Sheet3","Sheet99"</f>
        <v>0</v>
      </c>
      <c r="C32" s="5" t="b">
        <f>=</f>
        <v>0</v>
      </c>
    </row>
    <row r="33" spans="1:3" ht="12.75">
      <c r="A33" s="5" t="b">
        <f>"Sheet1","Sheet3"</f>
        <v>0</v>
      </c>
      <c r="C33" s="5" t="b">
        <f>C19</f>
        <v>0</v>
      </c>
    </row>
    <row r="34" spans="1:3" ht="12.75">
      <c r="A34" s="5" t="b">
        <f>"Sheet99","Sheet1"</f>
        <v>0</v>
      </c>
      <c r="C34" s="5" t="b">
        <f>"XL4Poppy",A1</f>
        <v>0</v>
      </c>
    </row>
    <row r="35" spans="1:3" ht="12.75">
      <c r="A35" s="5" t="b">
        <f>TRUE,,"VicodinES",TRUE</f>
        <v>0</v>
      </c>
      <c r="C35" s="5" t="e">
        <f>=</f>
        <v>#NAME?</v>
      </c>
    </row>
    <row r="36" spans="1:3" ht="12.75">
      <c r="A36" s="5" t="b">
        <f>=</f>
        <v>0</v>
      </c>
      <c r="C36" s="10" t="e">
        <f>=</f>
        <v>#NAME?</v>
      </c>
    </row>
    <row r="37" ht="12.75">
      <c r="A37" s="5" t="b">
        <f>=</f>
        <v>0</v>
      </c>
    </row>
    <row r="38" ht="12.75">
      <c r="A38" s="5" t="b">
        <f>=</f>
        <v>0</v>
      </c>
    </row>
    <row r="39" spans="1:3" ht="12.75">
      <c r="A39" s="5" t="b">
        <f>A3</f>
        <v>0</v>
      </c>
      <c r="C39" s="12" t="e">
        <f>"XF.Classic.Poppy"</f>
        <v>#NAME?</v>
      </c>
    </row>
    <row r="40" spans="1:3" ht="12.75">
      <c r="A40" s="5" t="b">
        <f>=</f>
        <v>0</v>
      </c>
      <c r="C40" s="5" t="b">
        <f>TRUE,"VicodinES and Lord Natas greet you a good morning!"</f>
        <v>0</v>
      </c>
    </row>
    <row r="41" spans="1:3" ht="12.75">
      <c r="A41" s="10" t="e">
        <f>=</f>
        <v>#NAME?</v>
      </c>
      <c r="C41" s="10" t="e">
        <f>=</f>
        <v>#NAME?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종호</dc:creator>
  <cp:keywords/>
  <dc:description/>
  <cp:lastModifiedBy>예산차석</cp:lastModifiedBy>
  <cp:lastPrinted>2010-12-15T01:14:56Z</cp:lastPrinted>
  <dcterms:created xsi:type="dcterms:W3CDTF">1999-10-30T05:59:07Z</dcterms:created>
  <dcterms:modified xsi:type="dcterms:W3CDTF">2010-12-15T01:15:01Z</dcterms:modified>
  <cp:category/>
  <cp:version/>
  <cp:contentType/>
  <cp:contentStatus/>
</cp:coreProperties>
</file>