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521" windowWidth="11775" windowHeight="4635" tabRatio="748" activeTab="0"/>
  </bookViews>
  <sheets>
    <sheet name="표지" sheetId="1" r:id="rId1"/>
    <sheet name="1.운용총칙" sheetId="2" r:id="rId2"/>
    <sheet name="2-가. 자금수지총괄" sheetId="3" r:id="rId3"/>
    <sheet name="2-나. 수입계획" sheetId="4" r:id="rId4"/>
    <sheet name="2-다. 지출계획" sheetId="5" r:id="rId5"/>
    <sheet name="3.연도별기금조성및집행현황" sheetId="6" r:id="rId6"/>
    <sheet name="4.예치금및예탁금명세서" sheetId="7" r:id="rId7"/>
    <sheet name="--------" sheetId="8" state="veryHidden" r:id="rId8"/>
  </sheets>
  <definedNames>
    <definedName name="_xlnm.Print_Area" localSheetId="1">'1.운용총칙'!$A$1:$G$23</definedName>
    <definedName name="_xlnm.Print_Area" localSheetId="2">'2-가. 자금수지총괄'!$A$1:$H$16</definedName>
    <definedName name="_xlnm.Print_Area" localSheetId="3">'2-나. 수입계획'!$A$1:$H$15</definedName>
    <definedName name="_xlnm.Print_Area" localSheetId="0">'표지'!$A$1:$N$13</definedName>
  </definedNames>
  <calcPr fullCalcOnLoad="1"/>
</workbook>
</file>

<file path=xl/comments4.xml><?xml version="1.0" encoding="utf-8"?>
<comments xmlns="http://schemas.openxmlformats.org/spreadsheetml/2006/main">
  <authors>
    <author>예산</author>
  </authors>
  <commentList>
    <comment ref="E3" authorId="0">
      <text>
        <r>
          <rPr>
            <sz val="10"/>
            <rFont val="굴림"/>
            <family val="3"/>
          </rPr>
          <t>2008년도 최종 수입액 추정치</t>
        </r>
      </text>
    </comment>
  </commentList>
</comments>
</file>

<file path=xl/sharedStrings.xml><?xml version="1.0" encoding="utf-8"?>
<sst xmlns="http://schemas.openxmlformats.org/spreadsheetml/2006/main" count="155" uniqueCount="141">
  <si>
    <t>지  출  합  계</t>
  </si>
  <si>
    <t>전년도
지출액(A)</t>
  </si>
  <si>
    <t>증 감
(B-A)</t>
  </si>
  <si>
    <t>(단위 : 천원)</t>
  </si>
  <si>
    <t>항   목</t>
  </si>
  <si>
    <t>합    계</t>
  </si>
  <si>
    <t>기타</t>
  </si>
  <si>
    <t>계(A)</t>
  </si>
  <si>
    <t>융자금</t>
  </si>
  <si>
    <t>이자
수입</t>
  </si>
  <si>
    <t>연도별</t>
  </si>
  <si>
    <t>2006년도 새청사건립기금운용계획-051229.xls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</si>
  <si>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</si>
  <si>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</si>
  <si>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</si>
  <si>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</si>
  <si>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</si>
  <si>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</si>
  <si>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</si>
  <si>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</si>
  <si>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</si>
  <si>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</si>
  <si>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</si>
  <si>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</si>
  <si>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수  입</t>
  </si>
  <si>
    <t>지  출</t>
  </si>
  <si>
    <t>증감(B)</t>
  </si>
  <si>
    <t xml:space="preserve">    나. 기금운용의 기본방향</t>
  </si>
  <si>
    <t xml:space="preserve">    다. 기금조성 및 운용</t>
  </si>
  <si>
    <t xml:space="preserve">  가. 자금수지총괄</t>
  </si>
  <si>
    <t xml:space="preserve"> ·예탁금상환금</t>
  </si>
  <si>
    <t xml:space="preserve"> ·예치금회수</t>
  </si>
  <si>
    <t xml:space="preserve"> ·출   연   금</t>
  </si>
  <si>
    <t xml:space="preserve"> ·보   조   금</t>
  </si>
  <si>
    <t xml:space="preserve"> ·차   입   금</t>
  </si>
  <si>
    <t xml:space="preserve"> ·예   수   금</t>
  </si>
  <si>
    <t xml:space="preserve"> ·이 자 수 입</t>
  </si>
  <si>
    <t xml:space="preserve"> ·기 타 수 입</t>
  </si>
  <si>
    <t xml:space="preserve"> ·융   자   금</t>
  </si>
  <si>
    <t xml:space="preserve"> ·예   탁   금</t>
  </si>
  <si>
    <t xml:space="preserve"> ·예   치   금</t>
  </si>
  <si>
    <t xml:space="preserve"> ·차입원리금상환</t>
  </si>
  <si>
    <t xml:space="preserve"> ·예수금원리금상환</t>
  </si>
  <si>
    <t>장</t>
  </si>
  <si>
    <t>관</t>
  </si>
  <si>
    <t>항</t>
  </si>
  <si>
    <t>목</t>
  </si>
  <si>
    <t>216-01
공공예금이자수입</t>
  </si>
  <si>
    <t>631-01
예치금회수</t>
  </si>
  <si>
    <t>200 세외수입</t>
  </si>
  <si>
    <t>210 경상적세외수입</t>
  </si>
  <si>
    <t>216 이자수입</t>
  </si>
  <si>
    <t>600 지방채및예치금회수</t>
  </si>
  <si>
    <t>630 예치금회수</t>
  </si>
  <si>
    <t>631 예치금회수</t>
  </si>
  <si>
    <t>부문</t>
  </si>
  <si>
    <t>정책</t>
  </si>
  <si>
    <t>단위</t>
  </si>
  <si>
    <t>세부</t>
  </si>
  <si>
    <t>산출내역</t>
  </si>
  <si>
    <t xml:space="preserve">   다. 지출계획</t>
  </si>
  <si>
    <t>계(B)</t>
  </si>
  <si>
    <t>합 계</t>
  </si>
  <si>
    <t>3. 연도별 기금조성 및 집행현황</t>
  </si>
  <si>
    <t>(단위 : 천원)</t>
  </si>
  <si>
    <t>4. 예치금 및 예탁금 명세</t>
  </si>
  <si>
    <t>예치(탁)처</t>
  </si>
  <si>
    <t>예치 및 예탁액</t>
  </si>
  <si>
    <t>예치금</t>
  </si>
  <si>
    <t>예탁금</t>
  </si>
  <si>
    <t>소   계</t>
  </si>
  <si>
    <t>증   감
(B-A)</t>
  </si>
  <si>
    <t>비   고</t>
  </si>
  <si>
    <t>구   분</t>
  </si>
  <si>
    <t>합    계</t>
  </si>
  <si>
    <t>602 예치금</t>
  </si>
  <si>
    <t xml:space="preserve"> ·고유목적사업비</t>
  </si>
  <si>
    <t>1. 운용총칙</t>
  </si>
  <si>
    <t>(1) 기금조성 현황</t>
  </si>
  <si>
    <t>비  고</t>
  </si>
  <si>
    <t>2. 자금운용계획</t>
  </si>
  <si>
    <t>잔  액
(A-B)</t>
  </si>
  <si>
    <t>조       성       액</t>
  </si>
  <si>
    <t>집        행        액</t>
  </si>
  <si>
    <t xml:space="preserve">수  입 </t>
  </si>
  <si>
    <t xml:space="preserve">지  출  </t>
  </si>
  <si>
    <t>전년도
수입액(A)</t>
  </si>
  <si>
    <t>수입액
(B)</t>
  </si>
  <si>
    <t>증 감
(B-A)</t>
  </si>
  <si>
    <t>전년도
지출액(A)</t>
  </si>
  <si>
    <t>지출액
(B)</t>
  </si>
  <si>
    <t>수입항목</t>
  </si>
  <si>
    <t>전년도
수입액(A)</t>
  </si>
  <si>
    <t>증  감
(B-A)</t>
  </si>
  <si>
    <t>수 입 합 계</t>
  </si>
  <si>
    <t xml:space="preserve">(2) 2011년도 기금사업 개요 </t>
  </si>
  <si>
    <t>2010년도말
현재액(A)</t>
  </si>
  <si>
    <t>2011년도 조성계획</t>
  </si>
  <si>
    <t>2011년도말 현재액
(A + B)</t>
  </si>
  <si>
    <t>2005
까지</t>
  </si>
  <si>
    <t>출연금</t>
  </si>
  <si>
    <t>보조금</t>
  </si>
  <si>
    <t>차입금</t>
  </si>
  <si>
    <t>예수금</t>
  </si>
  <si>
    <t>인력
운영비
및
기본
경비</t>
  </si>
  <si>
    <t>차입금
원리금
상환</t>
  </si>
  <si>
    <t>2009년도말
현재액</t>
  </si>
  <si>
    <t>2011년도말
현재액(B)</t>
  </si>
  <si>
    <t xml:space="preserve">    가. 기금설치 개요</t>
  </si>
  <si>
    <t>재   무   과</t>
  </si>
  <si>
    <t>(1) 설치근거 : 부산광역시 사하구 청사건립기금 설치 및 운용조례</t>
  </si>
  <si>
    <t>(2) 설치목적 : 사하구 신청사 건립을 위한 재원마련</t>
  </si>
  <si>
    <t>(3) 설치년도 : 2003년(조례 제정일 2002.12.26)</t>
  </si>
  <si>
    <t>(1) 기금사업의 목표 : 사하구 신청사 건립</t>
  </si>
  <si>
    <t xml:space="preserve">    ○ 신청사 건립기금 운영 및 관리</t>
  </si>
  <si>
    <t>(2) 재원조성 : 일반회계 출연금,부산광역시 보조금, 기금운영에서 발생하는 수익금</t>
  </si>
  <si>
    <t>(3) 지원기준 : 부산광역시 사하구 청사건립기금 설치 및 운용조례</t>
  </si>
  <si>
    <t>(4) 지원대상 : 신청사 건립</t>
  </si>
  <si>
    <t>편성목</t>
  </si>
  <si>
    <t>일반행정</t>
  </si>
  <si>
    <t>재무활동(재무과)</t>
  </si>
  <si>
    <t>보전지출(청사건립기금)</t>
  </si>
  <si>
    <t>부산은행</t>
  </si>
  <si>
    <t>(단위 :  천원)</t>
  </si>
  <si>
    <t xml:space="preserve"> ·인력운영비</t>
  </si>
  <si>
    <t xml:space="preserve"> ·기 본 경 비</t>
  </si>
  <si>
    <t>·기 타 지 출</t>
  </si>
  <si>
    <t xml:space="preserve"> ·융자금회수
    (이자 포함)</t>
  </si>
  <si>
    <t>○예치금 이자수입  
                          3,972,000원*2.87%</t>
  </si>
  <si>
    <t>○기금예치금 이자수입
                          21,717,000원*3.0%</t>
  </si>
  <si>
    <t>01 예치금</t>
  </si>
  <si>
    <t xml:space="preserve">        </t>
  </si>
  <si>
    <t>여유자금 예치</t>
  </si>
  <si>
    <t>○예치금 회수               25,710,000원</t>
  </si>
  <si>
    <t>○ 예치금                                            26,474,000원</t>
  </si>
  <si>
    <t>조직</t>
  </si>
  <si>
    <t>재무과</t>
  </si>
  <si>
    <t>청사건립기금 운용계획</t>
  </si>
  <si>
    <t xml:space="preserve">  나. 수입계획</t>
  </si>
  <si>
    <t>고유
목적
사업비</t>
  </si>
  <si>
    <t>융자금
회수
(이자
포함)</t>
  </si>
</sst>
</file>

<file path=xl/styles.xml><?xml version="1.0" encoding="utf-8"?>
<styleSheet xmlns="http://schemas.openxmlformats.org/spreadsheetml/2006/main">
  <numFmts count="3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&quot;\-#,##0"/>
    <numFmt numFmtId="178" formatCode="#,##0;&quot;△&quot;#,##0"/>
    <numFmt numFmtId="179" formatCode="#,##0;&quot;△&quot;#,##0;"/>
    <numFmt numFmtId="180" formatCode="_-* #,##0.00\ &quot;DM&quot;_-;\-* #,##0.00\ &quot;DM&quot;_-;_-* &quot;-&quot;??\ &quot;DM&quot;_-;_-@_-"/>
    <numFmt numFmtId="181" formatCode="&quot;₩&quot;#,##0.00;[Red]&quot;₩&quot;&quot;₩&quot;&quot;₩&quot;&quot;₩&quot;&quot;₩&quot;&quot;₩&quot;\-#,##0.00"/>
    <numFmt numFmtId="182" formatCode="[$-412]yyyy&quot;년&quot;\ m&quot;월&quot;\ d&quot;일&quot;\ dd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 "/>
    <numFmt numFmtId="188" formatCode="##,#0_;&quot;△&quot;#,##0"/>
    <numFmt numFmtId="189" formatCode="#,##0;&quot;△&quot;0,###"/>
    <numFmt numFmtId="190" formatCode="#,##0_ ;&quot;△&quot;0,###"/>
    <numFmt numFmtId="191" formatCode="##,#0_;&quot;△&quot;0,###\ "/>
    <numFmt numFmtId="192" formatCode="#,##0_);[Red]\(#,##0\)"/>
    <numFmt numFmtId="193" formatCode="#,##0_);\(#,##0\)"/>
    <numFmt numFmtId="194" formatCode="&quot;₩&quot;#,##0.00;&quot;△&quot;#,##0.00"/>
    <numFmt numFmtId="195" formatCode="&quot;₩&quot;#,##0.00;&quot;△&quot;#,##0"/>
    <numFmt numFmtId="196" formatCode="_-&quot;₩&quot;* #,##0_-;&quot;△&quot;* #,##0_-;_-&quot;₩&quot;* &quot;-&quot;_-;_-@_-"/>
    <numFmt numFmtId="197" formatCode="_-* #,##0.0_-;\-* #,##0.0_-;_-* &quot;-&quot;_-;_-@_-"/>
    <numFmt numFmtId="198" formatCode="_-* #,##0.00_-;\-* #,##0.00_-;_-* &quot;-&quot;_-;_-@_-"/>
    <numFmt numFmtId="199" formatCode="_-* #,##0.000_-;\-* #,##0.000_-;_-* &quot;-&quot;_-;_-@_-"/>
  </numFmts>
  <fonts count="65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20"/>
      <name val="HY견명조"/>
      <family val="1"/>
    </font>
    <font>
      <sz val="11"/>
      <name val="HY견명조"/>
      <family val="1"/>
    </font>
    <font>
      <b/>
      <sz val="17"/>
      <name val="HY견명조"/>
      <family val="1"/>
    </font>
    <font>
      <b/>
      <sz val="15"/>
      <name val="HY견명조"/>
      <family val="1"/>
    </font>
    <font>
      <sz val="13"/>
      <name val="HY견명조"/>
      <family val="1"/>
    </font>
    <font>
      <sz val="12"/>
      <name val="HY견명조"/>
      <family val="1"/>
    </font>
    <font>
      <b/>
      <sz val="13"/>
      <name val="HY견명조"/>
      <family val="1"/>
    </font>
    <font>
      <b/>
      <sz val="12"/>
      <name val="HY견명조"/>
      <family val="1"/>
    </font>
    <font>
      <b/>
      <sz val="16"/>
      <name val="HY견명조"/>
      <family val="1"/>
    </font>
    <font>
      <b/>
      <sz val="18"/>
      <name val="HY견명조"/>
      <family val="1"/>
    </font>
    <font>
      <sz val="15"/>
      <name val="HY견명조"/>
      <family val="1"/>
    </font>
    <font>
      <sz val="14"/>
      <name val="바탕체"/>
      <family val="1"/>
    </font>
    <font>
      <sz val="14"/>
      <name val="HY헤드라인M"/>
      <family val="1"/>
    </font>
    <font>
      <sz val="36"/>
      <name val="HY견명조"/>
      <family val="1"/>
    </font>
    <font>
      <b/>
      <sz val="28"/>
      <name val="HY견명조"/>
      <family val="1"/>
    </font>
    <font>
      <sz val="10"/>
      <name val="굴림"/>
      <family val="3"/>
    </font>
    <font>
      <sz val="24"/>
      <name val="HY견명조"/>
      <family val="1"/>
    </font>
    <font>
      <sz val="11"/>
      <name val="바탕"/>
      <family val="1"/>
    </font>
    <font>
      <b/>
      <sz val="12"/>
      <color indexed="12"/>
      <name val="HY견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4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31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  <xf numFmtId="0" fontId="63" fillId="26" borderId="9" applyNumberFormat="0" applyAlignment="0" applyProtection="0"/>
    <xf numFmtId="180" fontId="0" fillId="0" borderId="0" applyFont="0" applyFill="0" applyBorder="0" applyAlignment="0" applyProtection="0"/>
    <xf numFmtId="181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10" applyNumberFormat="0" applyAlignment="0" applyProtection="0"/>
    <xf numFmtId="0" fontId="7" fillId="0" borderId="11">
      <alignment horizontal="left" vertical="center"/>
      <protection/>
    </xf>
    <xf numFmtId="0" fontId="5" fillId="0" borderId="0">
      <alignment/>
      <protection/>
    </xf>
  </cellStyleXfs>
  <cellXfs count="202">
    <xf numFmtId="0" fontId="0" fillId="0" borderId="0" xfId="0" applyAlignment="1">
      <alignment/>
    </xf>
    <xf numFmtId="0" fontId="8" fillId="33" borderId="0" xfId="66" applyFont="1" applyFill="1">
      <alignment/>
      <protection/>
    </xf>
    <xf numFmtId="0" fontId="5" fillId="0" borderId="0" xfId="66">
      <alignment/>
      <protection/>
    </xf>
    <xf numFmtId="0" fontId="5" fillId="33" borderId="0" xfId="66" applyFill="1">
      <alignment/>
      <protection/>
    </xf>
    <xf numFmtId="0" fontId="5" fillId="34" borderId="12" xfId="66" applyFill="1" applyBorder="1">
      <alignment/>
      <protection/>
    </xf>
    <xf numFmtId="0" fontId="5" fillId="35" borderId="13" xfId="66" applyFill="1" applyBorder="1">
      <alignment/>
      <protection/>
    </xf>
    <xf numFmtId="0" fontId="9" fillId="36" borderId="14" xfId="66" applyFont="1" applyFill="1" applyBorder="1" applyAlignment="1">
      <alignment horizontal="center"/>
      <protection/>
    </xf>
    <xf numFmtId="0" fontId="10" fillId="37" borderId="15" xfId="66" applyFont="1" applyFill="1" applyBorder="1" applyAlignment="1">
      <alignment horizontal="center"/>
      <protection/>
    </xf>
    <xf numFmtId="0" fontId="9" fillId="36" borderId="15" xfId="66" applyFont="1" applyFill="1" applyBorder="1" applyAlignment="1">
      <alignment horizontal="center"/>
      <protection/>
    </xf>
    <xf numFmtId="0" fontId="9" fillId="36" borderId="16" xfId="66" applyFont="1" applyFill="1" applyBorder="1" applyAlignment="1">
      <alignment horizontal="center"/>
      <protection/>
    </xf>
    <xf numFmtId="0" fontId="5" fillId="35" borderId="17" xfId="66" applyFill="1" applyBorder="1">
      <alignment/>
      <protection/>
    </xf>
    <xf numFmtId="0" fontId="5" fillId="34" borderId="18" xfId="66" applyFill="1" applyBorder="1">
      <alignment/>
      <protection/>
    </xf>
    <xf numFmtId="0" fontId="5" fillId="35" borderId="18" xfId="66" applyFill="1" applyBorder="1">
      <alignment/>
      <protection/>
    </xf>
    <xf numFmtId="0" fontId="5" fillId="34" borderId="19" xfId="66" applyFill="1" applyBorder="1">
      <alignment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20" xfId="0" applyFont="1" applyBorder="1" applyAlignment="1">
      <alignment/>
    </xf>
    <xf numFmtId="0" fontId="16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Fill="1" applyAlignment="1">
      <alignment/>
    </xf>
    <xf numFmtId="0" fontId="15" fillId="0" borderId="0" xfId="0" applyFont="1" applyAlignment="1">
      <alignment horizontal="center"/>
    </xf>
    <xf numFmtId="3" fontId="15" fillId="0" borderId="20" xfId="0" applyNumberFormat="1" applyFont="1" applyBorder="1" applyAlignment="1">
      <alignment horizontal="left" vertical="center" shrinkToFit="1"/>
    </xf>
    <xf numFmtId="178" fontId="15" fillId="0" borderId="18" xfId="49" applyNumberFormat="1" applyFont="1" applyFill="1" applyBorder="1" applyAlignment="1">
      <alignment horizontal="right" vertical="center" shrinkToFit="1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4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21" xfId="0" applyFont="1" applyBorder="1" applyAlignment="1">
      <alignment horizontal="center" vertical="center" wrapText="1"/>
    </xf>
    <xf numFmtId="3" fontId="15" fillId="0" borderId="20" xfId="0" applyNumberFormat="1" applyFont="1" applyFill="1" applyBorder="1" applyAlignment="1">
      <alignment horizontal="right" vertical="center" shrinkToFit="1"/>
    </xf>
    <xf numFmtId="178" fontId="15" fillId="0" borderId="22" xfId="0" applyNumberFormat="1" applyFont="1" applyFill="1" applyBorder="1" applyAlignment="1">
      <alignment horizontal="right" vertical="center" shrinkToFit="1"/>
    </xf>
    <xf numFmtId="0" fontId="15" fillId="0" borderId="0" xfId="0" applyFont="1" applyBorder="1" applyAlignment="1">
      <alignment/>
    </xf>
    <xf numFmtId="3" fontId="15" fillId="0" borderId="19" xfId="0" applyNumberFormat="1" applyFont="1" applyFill="1" applyBorder="1" applyAlignment="1">
      <alignment horizontal="right" vertical="center" shrinkToFit="1"/>
    </xf>
    <xf numFmtId="0" fontId="15" fillId="0" borderId="0" xfId="0" applyFont="1" applyFill="1" applyAlignment="1">
      <alignment horizontal="right"/>
    </xf>
    <xf numFmtId="0" fontId="15" fillId="0" borderId="0" xfId="0" applyFont="1" applyAlignment="1">
      <alignment horizontal="right"/>
    </xf>
    <xf numFmtId="3" fontId="15" fillId="0" borderId="20" xfId="0" applyNumberFormat="1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vertical="center"/>
    </xf>
    <xf numFmtId="0" fontId="15" fillId="0" borderId="24" xfId="0" applyFont="1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178" fontId="15" fillId="0" borderId="25" xfId="0" applyNumberFormat="1" applyFont="1" applyFill="1" applyBorder="1" applyAlignment="1">
      <alignment horizontal="right" vertical="center" shrinkToFit="1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Border="1" applyAlignment="1" applyProtection="1">
      <alignment horizontal="distributed" vertical="center"/>
      <protection/>
    </xf>
    <xf numFmtId="0" fontId="12" fillId="0" borderId="0" xfId="0" applyFont="1" applyAlignment="1" applyProtection="1">
      <alignment vertical="center"/>
      <protection/>
    </xf>
    <xf numFmtId="0" fontId="15" fillId="0" borderId="13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3" fontId="16" fillId="0" borderId="20" xfId="0" applyNumberFormat="1" applyFont="1" applyFill="1" applyBorder="1" applyAlignment="1">
      <alignment horizontal="right" vertical="center" shrinkToFit="1"/>
    </xf>
    <xf numFmtId="178" fontId="16" fillId="0" borderId="22" xfId="0" applyNumberFormat="1" applyFont="1" applyFill="1" applyBorder="1" applyAlignment="1">
      <alignment horizontal="right" vertical="center" shrinkToFit="1"/>
    </xf>
    <xf numFmtId="0" fontId="15" fillId="0" borderId="23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178" fontId="15" fillId="0" borderId="27" xfId="49" applyNumberFormat="1" applyFont="1" applyFill="1" applyBorder="1" applyAlignment="1">
      <alignment horizontal="right" vertical="center" shrinkToFit="1"/>
    </xf>
    <xf numFmtId="3" fontId="15" fillId="0" borderId="21" xfId="0" applyNumberFormat="1" applyFont="1" applyBorder="1" applyAlignment="1">
      <alignment horizontal="left" vertical="center" shrinkToFit="1"/>
    </xf>
    <xf numFmtId="3" fontId="15" fillId="0" borderId="28" xfId="0" applyNumberFormat="1" applyFont="1" applyBorder="1" applyAlignment="1">
      <alignment horizontal="left" vertical="center" shrinkToFit="1"/>
    </xf>
    <xf numFmtId="178" fontId="15" fillId="0" borderId="19" xfId="49" applyNumberFormat="1" applyFont="1" applyFill="1" applyBorder="1" applyAlignment="1">
      <alignment horizontal="right" vertical="center" shrinkToFit="1"/>
    </xf>
    <xf numFmtId="3" fontId="15" fillId="0" borderId="19" xfId="0" applyNumberFormat="1" applyFont="1" applyBorder="1" applyAlignment="1">
      <alignment horizontal="left" vertical="center" shrinkToFit="1"/>
    </xf>
    <xf numFmtId="178" fontId="15" fillId="0" borderId="25" xfId="49" applyNumberFormat="1" applyFont="1" applyFill="1" applyBorder="1" applyAlignment="1">
      <alignment horizontal="right" vertical="center" shrinkToFit="1"/>
    </xf>
    <xf numFmtId="3" fontId="17" fillId="0" borderId="26" xfId="0" applyNumberFormat="1" applyFont="1" applyBorder="1" applyAlignment="1">
      <alignment horizontal="center" vertical="center" shrinkToFit="1"/>
    </xf>
    <xf numFmtId="178" fontId="15" fillId="0" borderId="13" xfId="49" applyNumberFormat="1" applyFont="1" applyFill="1" applyBorder="1" applyAlignment="1">
      <alignment horizontal="right" vertical="center" shrinkToFit="1"/>
    </xf>
    <xf numFmtId="41" fontId="17" fillId="0" borderId="17" xfId="49" applyFont="1" applyFill="1" applyBorder="1" applyAlignment="1">
      <alignment horizontal="center" vertical="center" shrinkToFit="1"/>
    </xf>
    <xf numFmtId="178" fontId="15" fillId="0" borderId="29" xfId="49" applyNumberFormat="1" applyFont="1" applyFill="1" applyBorder="1" applyAlignment="1">
      <alignment horizontal="right" vertical="center" shrinkToFit="1"/>
    </xf>
    <xf numFmtId="176" fontId="17" fillId="34" borderId="30" xfId="0" applyNumberFormat="1" applyFont="1" applyFill="1" applyBorder="1" applyAlignment="1">
      <alignment horizontal="center" vertical="center" shrinkToFit="1"/>
    </xf>
    <xf numFmtId="176" fontId="17" fillId="34" borderId="31" xfId="0" applyNumberFormat="1" applyFont="1" applyFill="1" applyBorder="1" applyAlignment="1">
      <alignment horizontal="center" vertical="center" wrapText="1" shrinkToFit="1"/>
    </xf>
    <xf numFmtId="176" fontId="17" fillId="34" borderId="31" xfId="0" applyNumberFormat="1" applyFont="1" applyFill="1" applyBorder="1" applyAlignment="1">
      <alignment horizontal="center" vertical="center" shrinkToFit="1"/>
    </xf>
    <xf numFmtId="176" fontId="17" fillId="34" borderId="32" xfId="0" applyNumberFormat="1" applyFont="1" applyFill="1" applyBorder="1" applyAlignment="1">
      <alignment horizontal="center" vertical="center" wrapText="1" shrinkToFit="1"/>
    </xf>
    <xf numFmtId="3" fontId="16" fillId="0" borderId="18" xfId="0" applyNumberFormat="1" applyFont="1" applyFill="1" applyBorder="1" applyAlignment="1">
      <alignment horizontal="right" vertical="center" shrinkToFit="1"/>
    </xf>
    <xf numFmtId="178" fontId="16" fillId="0" borderId="27" xfId="0" applyNumberFormat="1" applyFont="1" applyFill="1" applyBorder="1" applyAlignment="1">
      <alignment horizontal="right" vertical="center" shrinkToFit="1"/>
    </xf>
    <xf numFmtId="0" fontId="15" fillId="0" borderId="33" xfId="0" applyFont="1" applyBorder="1" applyAlignment="1">
      <alignment horizontal="center" vertical="center" wrapText="1"/>
    </xf>
    <xf numFmtId="3" fontId="16" fillId="0" borderId="34" xfId="0" applyNumberFormat="1" applyFont="1" applyFill="1" applyBorder="1" applyAlignment="1">
      <alignment horizontal="right" vertical="center" shrinkToFit="1"/>
    </xf>
    <xf numFmtId="178" fontId="16" fillId="0" borderId="35" xfId="0" applyNumberFormat="1" applyFont="1" applyFill="1" applyBorder="1" applyAlignment="1">
      <alignment horizontal="right" vertical="center" shrinkToFit="1"/>
    </xf>
    <xf numFmtId="3" fontId="15" fillId="0" borderId="17" xfId="0" applyNumberFormat="1" applyFont="1" applyFill="1" applyBorder="1" applyAlignment="1">
      <alignment horizontal="right" vertical="center" shrinkToFit="1"/>
    </xf>
    <xf numFmtId="178" fontId="15" fillId="0" borderId="36" xfId="0" applyNumberFormat="1" applyFont="1" applyFill="1" applyBorder="1" applyAlignment="1">
      <alignment horizontal="right" vertical="center" shrinkToFit="1"/>
    </xf>
    <xf numFmtId="0" fontId="17" fillId="34" borderId="31" xfId="0" applyFont="1" applyFill="1" applyBorder="1" applyAlignment="1">
      <alignment horizontal="center" vertical="center" wrapText="1"/>
    </xf>
    <xf numFmtId="3" fontId="16" fillId="0" borderId="17" xfId="0" applyNumberFormat="1" applyFont="1" applyFill="1" applyBorder="1" applyAlignment="1">
      <alignment horizontal="right" vertical="center" shrinkToFit="1"/>
    </xf>
    <xf numFmtId="178" fontId="16" fillId="0" borderId="36" xfId="0" applyNumberFormat="1" applyFont="1" applyFill="1" applyBorder="1" applyAlignment="1">
      <alignment horizontal="right" vertical="center" shrinkToFit="1"/>
    </xf>
    <xf numFmtId="197" fontId="16" fillId="0" borderId="20" xfId="0" applyNumberFormat="1" applyFont="1" applyBorder="1" applyAlignment="1">
      <alignment horizontal="center" vertical="center"/>
    </xf>
    <xf numFmtId="41" fontId="15" fillId="0" borderId="0" xfId="50" applyNumberFormat="1" applyFont="1" applyFill="1" applyBorder="1" applyAlignment="1">
      <alignment horizontal="right" vertical="center" wrapText="1"/>
    </xf>
    <xf numFmtId="41" fontId="15" fillId="0" borderId="0" xfId="5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8" fillId="0" borderId="23" xfId="0" applyFont="1" applyBorder="1" applyAlignment="1">
      <alignment/>
    </xf>
    <xf numFmtId="0" fontId="16" fillId="38" borderId="24" xfId="0" applyFont="1" applyFill="1" applyBorder="1" applyAlignment="1">
      <alignment horizontal="left" vertical="center" shrinkToFit="1"/>
    </xf>
    <xf numFmtId="0" fontId="16" fillId="38" borderId="13" xfId="0" applyFont="1" applyFill="1" applyBorder="1" applyAlignment="1">
      <alignment horizontal="left" vertical="center" shrinkToFit="1"/>
    </xf>
    <xf numFmtId="0" fontId="16" fillId="38" borderId="37" xfId="0" applyFont="1" applyFill="1" applyBorder="1" applyAlignment="1">
      <alignment horizontal="left" vertical="center" wrapText="1" shrinkToFit="1"/>
    </xf>
    <xf numFmtId="178" fontId="16" fillId="0" borderId="20" xfId="49" applyNumberFormat="1" applyFont="1" applyFill="1" applyBorder="1" applyAlignment="1">
      <alignment horizontal="center" vertical="center"/>
    </xf>
    <xf numFmtId="3" fontId="16" fillId="0" borderId="37" xfId="0" applyNumberFormat="1" applyFont="1" applyFill="1" applyBorder="1" applyAlignment="1">
      <alignment horizontal="right" vertical="center" shrinkToFit="1"/>
    </xf>
    <xf numFmtId="3" fontId="15" fillId="0" borderId="21" xfId="0" applyNumberFormat="1" applyFont="1" applyBorder="1" applyAlignment="1">
      <alignment horizontal="left" vertical="center" wrapText="1" shrinkToFit="1"/>
    </xf>
    <xf numFmtId="41" fontId="15" fillId="0" borderId="22" xfId="49" applyFont="1" applyFill="1" applyBorder="1" applyAlignment="1">
      <alignment vertical="center" wrapText="1"/>
    </xf>
    <xf numFmtId="0" fontId="17" fillId="34" borderId="23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horizontal="center" vertical="center"/>
    </xf>
    <xf numFmtId="41" fontId="15" fillId="0" borderId="38" xfId="49" applyFont="1" applyFill="1" applyBorder="1" applyAlignment="1">
      <alignment vertical="center" wrapText="1"/>
    </xf>
    <xf numFmtId="41" fontId="15" fillId="0" borderId="27" xfId="49" applyFont="1" applyFill="1" applyBorder="1" applyAlignment="1">
      <alignment vertical="center" wrapText="1"/>
    </xf>
    <xf numFmtId="0" fontId="15" fillId="0" borderId="39" xfId="0" applyFont="1" applyFill="1" applyBorder="1" applyAlignment="1">
      <alignment vertical="center" wrapText="1"/>
    </xf>
    <xf numFmtId="41" fontId="15" fillId="0" borderId="36" xfId="49" applyFont="1" applyFill="1" applyBorder="1" applyAlignment="1">
      <alignment vertical="center" wrapText="1"/>
    </xf>
    <xf numFmtId="0" fontId="16" fillId="38" borderId="40" xfId="0" applyFont="1" applyFill="1" applyBorder="1" applyAlignment="1">
      <alignment horizontal="left" vertical="center" shrinkToFit="1"/>
    </xf>
    <xf numFmtId="3" fontId="16" fillId="0" borderId="41" xfId="0" applyNumberFormat="1" applyFont="1" applyFill="1" applyBorder="1" applyAlignment="1">
      <alignment horizontal="right" vertical="center" shrinkToFit="1"/>
    </xf>
    <xf numFmtId="0" fontId="18" fillId="34" borderId="42" xfId="0" applyFont="1" applyFill="1" applyBorder="1" applyAlignment="1">
      <alignment horizontal="center" vertical="center" wrapText="1" shrinkToFit="1"/>
    </xf>
    <xf numFmtId="0" fontId="18" fillId="34" borderId="43" xfId="0" applyFont="1" applyFill="1" applyBorder="1" applyAlignment="1">
      <alignment horizontal="center" vertical="center" wrapText="1" shrinkToFit="1"/>
    </xf>
    <xf numFmtId="0" fontId="18" fillId="34" borderId="44" xfId="0" applyFont="1" applyFill="1" applyBorder="1" applyAlignment="1">
      <alignment horizontal="center" vertical="center" wrapText="1" shrinkToFit="1"/>
    </xf>
    <xf numFmtId="0" fontId="18" fillId="34" borderId="45" xfId="0" applyFont="1" applyFill="1" applyBorder="1" applyAlignment="1">
      <alignment horizontal="center" vertical="center" wrapText="1" shrinkToFit="1"/>
    </xf>
    <xf numFmtId="3" fontId="16" fillId="0" borderId="22" xfId="0" applyNumberFormat="1" applyFont="1" applyFill="1" applyBorder="1" applyAlignment="1">
      <alignment horizontal="right" vertical="center" shrinkToFit="1"/>
    </xf>
    <xf numFmtId="0" fontId="16" fillId="38" borderId="0" xfId="0" applyFont="1" applyFill="1" applyBorder="1" applyAlignment="1">
      <alignment vertical="center" wrapText="1"/>
    </xf>
    <xf numFmtId="3" fontId="16" fillId="38" borderId="39" xfId="0" applyNumberFormat="1" applyFont="1" applyFill="1" applyBorder="1" applyAlignment="1">
      <alignment horizontal="right" vertical="center" shrinkToFit="1"/>
    </xf>
    <xf numFmtId="3" fontId="18" fillId="0" borderId="46" xfId="0" applyNumberFormat="1" applyFont="1" applyFill="1" applyBorder="1" applyAlignment="1">
      <alignment horizontal="right" vertical="center" shrinkToFit="1"/>
    </xf>
    <xf numFmtId="178" fontId="18" fillId="0" borderId="35" xfId="0" applyNumberFormat="1" applyFont="1" applyFill="1" applyBorder="1" applyAlignment="1">
      <alignment horizontal="right" vertical="center" shrinkToFit="1"/>
    </xf>
    <xf numFmtId="41" fontId="15" fillId="0" borderId="35" xfId="49" applyFont="1" applyFill="1" applyBorder="1" applyAlignment="1">
      <alignment vertical="center" wrapText="1"/>
    </xf>
    <xf numFmtId="192" fontId="15" fillId="0" borderId="17" xfId="49" applyNumberFormat="1" applyFont="1" applyFill="1" applyBorder="1" applyAlignment="1">
      <alignment horizontal="right" vertical="center" shrinkToFit="1"/>
    </xf>
    <xf numFmtId="192" fontId="15" fillId="0" borderId="20" xfId="49" applyNumberFormat="1" applyFont="1" applyFill="1" applyBorder="1" applyAlignment="1">
      <alignment horizontal="right" vertical="center" shrinkToFit="1"/>
    </xf>
    <xf numFmtId="192" fontId="12" fillId="0" borderId="19" xfId="49" applyNumberFormat="1" applyFont="1" applyFill="1" applyBorder="1" applyAlignment="1">
      <alignment horizontal="right" shrinkToFit="1"/>
    </xf>
    <xf numFmtId="192" fontId="15" fillId="0" borderId="20" xfId="0" applyNumberFormat="1" applyFont="1" applyFill="1" applyBorder="1" applyAlignment="1">
      <alignment horizontal="right" vertical="center" shrinkToFit="1"/>
    </xf>
    <xf numFmtId="192" fontId="15" fillId="0" borderId="20" xfId="0" applyNumberFormat="1" applyFont="1" applyFill="1" applyBorder="1" applyAlignment="1">
      <alignment vertical="center" shrinkToFit="1"/>
    </xf>
    <xf numFmtId="192" fontId="15" fillId="0" borderId="19" xfId="49" applyNumberFormat="1" applyFont="1" applyFill="1" applyBorder="1" applyAlignment="1">
      <alignment vertical="center" shrinkToFit="1"/>
    </xf>
    <xf numFmtId="3" fontId="15" fillId="0" borderId="47" xfId="49" applyNumberFormat="1" applyFont="1" applyFill="1" applyBorder="1" applyAlignment="1">
      <alignment vertical="center" wrapText="1"/>
    </xf>
    <xf numFmtId="3" fontId="15" fillId="0" borderId="20" xfId="49" applyNumberFormat="1" applyFont="1" applyFill="1" applyBorder="1" applyAlignment="1">
      <alignment vertical="center" wrapText="1"/>
    </xf>
    <xf numFmtId="3" fontId="15" fillId="0" borderId="17" xfId="49" applyNumberFormat="1" applyFont="1" applyFill="1" applyBorder="1" applyAlignment="1">
      <alignment vertical="center" wrapText="1"/>
    </xf>
    <xf numFmtId="3" fontId="15" fillId="0" borderId="18" xfId="49" applyNumberFormat="1" applyFont="1" applyFill="1" applyBorder="1" applyAlignment="1">
      <alignment vertical="center" wrapText="1"/>
    </xf>
    <xf numFmtId="3" fontId="15" fillId="0" borderId="34" xfId="49" applyNumberFormat="1" applyFont="1" applyFill="1" applyBorder="1" applyAlignment="1">
      <alignment vertical="center" wrapText="1"/>
    </xf>
    <xf numFmtId="178" fontId="15" fillId="0" borderId="47" xfId="0" applyNumberFormat="1" applyFont="1" applyFill="1" applyBorder="1" applyAlignment="1">
      <alignment vertical="center" shrinkToFit="1"/>
    </xf>
    <xf numFmtId="178" fontId="15" fillId="0" borderId="18" xfId="0" applyNumberFormat="1" applyFont="1" applyFill="1" applyBorder="1" applyAlignment="1">
      <alignment vertical="center" shrinkToFit="1"/>
    </xf>
    <xf numFmtId="178" fontId="15" fillId="0" borderId="13" xfId="0" applyNumberFormat="1" applyFont="1" applyFill="1" applyBorder="1" applyAlignment="1">
      <alignment vertical="center" shrinkToFit="1"/>
    </xf>
    <xf numFmtId="0" fontId="15" fillId="0" borderId="48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3" fontId="15" fillId="0" borderId="13" xfId="49" applyNumberFormat="1" applyFont="1" applyFill="1" applyBorder="1" applyAlignment="1">
      <alignment vertical="center" wrapText="1"/>
    </xf>
    <xf numFmtId="41" fontId="15" fillId="0" borderId="29" xfId="49" applyFont="1" applyFill="1" applyBorder="1" applyAlignment="1">
      <alignment vertical="center" wrapText="1"/>
    </xf>
    <xf numFmtId="178" fontId="15" fillId="0" borderId="20" xfId="0" applyNumberFormat="1" applyFont="1" applyFill="1" applyBorder="1" applyAlignment="1">
      <alignment vertical="center" shrinkToFit="1"/>
    </xf>
    <xf numFmtId="0" fontId="15" fillId="0" borderId="0" xfId="0" applyFont="1" applyFill="1" applyBorder="1" applyAlignment="1">
      <alignment horizontal="center" vertical="center" wrapText="1"/>
    </xf>
    <xf numFmtId="178" fontId="15" fillId="0" borderId="20" xfId="0" applyNumberFormat="1" applyFont="1" applyFill="1" applyBorder="1" applyAlignment="1">
      <alignment horizontal="right" vertical="center" shrinkToFit="1"/>
    </xf>
    <xf numFmtId="178" fontId="15" fillId="0" borderId="34" xfId="49" applyNumberFormat="1" applyFont="1" applyFill="1" applyBorder="1" applyAlignment="1">
      <alignment vertical="center" wrapText="1"/>
    </xf>
    <xf numFmtId="0" fontId="17" fillId="34" borderId="39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16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6" fillId="0" borderId="3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176" fontId="17" fillId="34" borderId="50" xfId="0" applyNumberFormat="1" applyFont="1" applyFill="1" applyBorder="1" applyAlignment="1">
      <alignment horizontal="center" vertical="center" shrinkToFit="1"/>
    </xf>
    <xf numFmtId="176" fontId="17" fillId="34" borderId="51" xfId="0" applyNumberFormat="1" applyFont="1" applyFill="1" applyBorder="1" applyAlignment="1">
      <alignment horizontal="center" vertical="center" shrinkToFit="1"/>
    </xf>
    <xf numFmtId="176" fontId="17" fillId="34" borderId="52" xfId="0" applyNumberFormat="1" applyFont="1" applyFill="1" applyBorder="1" applyAlignment="1">
      <alignment horizontal="center" vertical="center" shrinkToFit="1"/>
    </xf>
    <xf numFmtId="176" fontId="17" fillId="34" borderId="53" xfId="0" applyNumberFormat="1" applyFont="1" applyFill="1" applyBorder="1" applyAlignment="1">
      <alignment horizontal="center" vertical="center" shrinkToFit="1"/>
    </xf>
    <xf numFmtId="0" fontId="17" fillId="34" borderId="54" xfId="0" applyFont="1" applyFill="1" applyBorder="1" applyAlignment="1">
      <alignment horizontal="center" vertical="center"/>
    </xf>
    <xf numFmtId="0" fontId="17" fillId="34" borderId="55" xfId="0" applyFont="1" applyFill="1" applyBorder="1" applyAlignment="1">
      <alignment horizontal="center" vertical="center"/>
    </xf>
    <xf numFmtId="0" fontId="17" fillId="34" borderId="55" xfId="0" applyFont="1" applyFill="1" applyBorder="1" applyAlignment="1">
      <alignment horizontal="center" vertical="center" wrapText="1"/>
    </xf>
    <xf numFmtId="0" fontId="17" fillId="34" borderId="18" xfId="0" applyFont="1" applyFill="1" applyBorder="1" applyAlignment="1">
      <alignment horizontal="center" vertical="center"/>
    </xf>
    <xf numFmtId="0" fontId="17" fillId="34" borderId="56" xfId="0" applyFont="1" applyFill="1" applyBorder="1" applyAlignment="1">
      <alignment horizontal="center" vertical="center" wrapText="1"/>
    </xf>
    <xf numFmtId="0" fontId="17" fillId="34" borderId="27" xfId="0" applyFont="1" applyFill="1" applyBorder="1" applyAlignment="1">
      <alignment horizontal="center" vertical="center"/>
    </xf>
    <xf numFmtId="0" fontId="17" fillId="34" borderId="57" xfId="0" applyFont="1" applyFill="1" applyBorder="1" applyAlignment="1">
      <alignment horizontal="center" vertical="center" wrapText="1"/>
    </xf>
    <xf numFmtId="0" fontId="17" fillId="34" borderId="40" xfId="0" applyFont="1" applyFill="1" applyBorder="1" applyAlignment="1">
      <alignment horizontal="center" vertical="center" wrapText="1"/>
    </xf>
    <xf numFmtId="0" fontId="17" fillId="34" borderId="58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/>
    </xf>
    <xf numFmtId="0" fontId="15" fillId="0" borderId="59" xfId="0" applyFont="1" applyFill="1" applyBorder="1" applyAlignment="1">
      <alignment vertical="center" wrapText="1"/>
    </xf>
    <xf numFmtId="0" fontId="15" fillId="0" borderId="60" xfId="0" applyFont="1" applyFill="1" applyBorder="1" applyAlignment="1">
      <alignment vertical="center" wrapText="1"/>
    </xf>
    <xf numFmtId="0" fontId="15" fillId="0" borderId="6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41" xfId="0" applyFont="1" applyFill="1" applyBorder="1" applyAlignment="1">
      <alignment vertical="center" wrapText="1"/>
    </xf>
    <xf numFmtId="0" fontId="15" fillId="0" borderId="62" xfId="0" applyFont="1" applyFill="1" applyBorder="1" applyAlignment="1">
      <alignment vertical="center" wrapText="1"/>
    </xf>
    <xf numFmtId="0" fontId="15" fillId="0" borderId="39" xfId="0" applyFont="1" applyFill="1" applyBorder="1" applyAlignment="1">
      <alignment vertical="center" wrapText="1"/>
    </xf>
    <xf numFmtId="0" fontId="15" fillId="0" borderId="48" xfId="0" applyFont="1" applyFill="1" applyBorder="1" applyAlignment="1">
      <alignment vertical="center"/>
    </xf>
    <xf numFmtId="0" fontId="15" fillId="0" borderId="63" xfId="0" applyFont="1" applyFill="1" applyBorder="1" applyAlignment="1">
      <alignment horizontal="center" vertical="center"/>
    </xf>
    <xf numFmtId="0" fontId="15" fillId="0" borderId="64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6" fillId="38" borderId="0" xfId="0" applyFont="1" applyFill="1" applyBorder="1" applyAlignment="1">
      <alignment vertical="center" wrapText="1"/>
    </xf>
    <xf numFmtId="0" fontId="18" fillId="0" borderId="63" xfId="0" applyFont="1" applyBorder="1" applyAlignment="1">
      <alignment horizontal="center" vertical="center" shrinkToFit="1"/>
    </xf>
    <xf numFmtId="0" fontId="18" fillId="0" borderId="64" xfId="0" applyFont="1" applyBorder="1" applyAlignment="1">
      <alignment horizontal="center" vertical="center" shrinkToFit="1"/>
    </xf>
    <xf numFmtId="0" fontId="16" fillId="38" borderId="37" xfId="0" applyFont="1" applyFill="1" applyBorder="1" applyAlignment="1">
      <alignment horizontal="left" vertical="center" wrapText="1" shrinkToFit="1"/>
    </xf>
    <xf numFmtId="0" fontId="16" fillId="38" borderId="11" xfId="0" applyFont="1" applyFill="1" applyBorder="1" applyAlignment="1">
      <alignment horizontal="left" vertical="center" wrapText="1" shrinkToFit="1"/>
    </xf>
    <xf numFmtId="0" fontId="14" fillId="0" borderId="0" xfId="0" applyFont="1" applyBorder="1" applyAlignment="1">
      <alignment horizontal="left" vertical="center"/>
    </xf>
    <xf numFmtId="0" fontId="15" fillId="0" borderId="65" xfId="0" applyFont="1" applyBorder="1" applyAlignment="1">
      <alignment horizontal="right"/>
    </xf>
    <xf numFmtId="0" fontId="29" fillId="38" borderId="37" xfId="0" applyFont="1" applyFill="1" applyBorder="1" applyAlignment="1">
      <alignment horizontal="left" vertical="center" shrinkToFit="1"/>
    </xf>
    <xf numFmtId="0" fontId="29" fillId="38" borderId="11" xfId="0" applyFont="1" applyFill="1" applyBorder="1" applyAlignment="1">
      <alignment horizontal="left" vertical="center" shrinkToFit="1"/>
    </xf>
    <xf numFmtId="0" fontId="18" fillId="34" borderId="44" xfId="0" applyFont="1" applyFill="1" applyBorder="1" applyAlignment="1">
      <alignment horizontal="center" vertical="center" wrapText="1" shrinkToFit="1"/>
    </xf>
    <xf numFmtId="0" fontId="18" fillId="34" borderId="66" xfId="0" applyFont="1" applyFill="1" applyBorder="1" applyAlignment="1">
      <alignment horizontal="center" vertical="center" wrapText="1" shrinkToFit="1"/>
    </xf>
    <xf numFmtId="0" fontId="16" fillId="38" borderId="11" xfId="0" applyFont="1" applyFill="1" applyBorder="1" applyAlignment="1">
      <alignment horizontal="left" vertical="center" wrapText="1"/>
    </xf>
    <xf numFmtId="0" fontId="16" fillId="38" borderId="67" xfId="0" applyFont="1" applyFill="1" applyBorder="1" applyAlignment="1">
      <alignment horizontal="left" vertical="center" wrapText="1" shrinkToFit="1"/>
    </xf>
    <xf numFmtId="0" fontId="16" fillId="38" borderId="62" xfId="0" applyFont="1" applyFill="1" applyBorder="1" applyAlignment="1">
      <alignment horizontal="left" vertical="center" wrapText="1" shrinkToFit="1"/>
    </xf>
    <xf numFmtId="0" fontId="16" fillId="38" borderId="37" xfId="0" applyFont="1" applyFill="1" applyBorder="1" applyAlignment="1">
      <alignment horizontal="left" vertical="center" shrinkToFit="1"/>
    </xf>
    <xf numFmtId="0" fontId="16" fillId="38" borderId="11" xfId="0" applyFont="1" applyFill="1" applyBorder="1" applyAlignment="1">
      <alignment horizontal="left" vertical="center" shrinkToFit="1"/>
    </xf>
    <xf numFmtId="0" fontId="16" fillId="38" borderId="37" xfId="0" applyFont="1" applyFill="1" applyBorder="1" applyAlignment="1">
      <alignment horizontal="left" vertical="center"/>
    </xf>
    <xf numFmtId="0" fontId="16" fillId="38" borderId="11" xfId="0" applyFont="1" applyFill="1" applyBorder="1" applyAlignment="1">
      <alignment horizontal="left" vertical="center"/>
    </xf>
    <xf numFmtId="0" fontId="12" fillId="0" borderId="55" xfId="0" applyFont="1" applyBorder="1" applyAlignment="1">
      <alignment horizontal="center" vertical="center" wrapText="1"/>
    </xf>
    <xf numFmtId="0" fontId="17" fillId="34" borderId="54" xfId="0" applyFont="1" applyFill="1" applyBorder="1" applyAlignment="1">
      <alignment horizontal="center" vertical="center" wrapText="1"/>
    </xf>
    <xf numFmtId="0" fontId="17" fillId="34" borderId="30" xfId="0" applyFont="1" applyFill="1" applyBorder="1" applyAlignment="1">
      <alignment horizontal="center" vertical="center" wrapText="1"/>
    </xf>
    <xf numFmtId="0" fontId="17" fillId="34" borderId="32" xfId="0" applyFont="1" applyFill="1" applyBorder="1" applyAlignment="1">
      <alignment horizontal="center" vertical="center" wrapText="1"/>
    </xf>
    <xf numFmtId="0" fontId="17" fillId="34" borderId="68" xfId="0" applyFont="1" applyFill="1" applyBorder="1" applyAlignment="1">
      <alignment horizontal="center" vertical="center" wrapText="1"/>
    </xf>
    <xf numFmtId="0" fontId="17" fillId="34" borderId="52" xfId="0" applyFont="1" applyFill="1" applyBorder="1" applyAlignment="1">
      <alignment horizontal="center" vertical="center" wrapText="1"/>
    </xf>
    <xf numFmtId="0" fontId="17" fillId="34" borderId="51" xfId="0" applyFont="1" applyFill="1" applyBorder="1" applyAlignment="1">
      <alignment horizontal="center" vertical="center" wrapText="1"/>
    </xf>
    <xf numFmtId="0" fontId="17" fillId="34" borderId="69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</cellXfs>
  <cellStyles count="6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쉼표 [0] 2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1202" xfId="62"/>
    <cellStyle name="콤마_1202" xfId="63"/>
    <cellStyle name="Currency" xfId="64"/>
    <cellStyle name="Currency [0]" xfId="65"/>
    <cellStyle name="표준_kc-elec system check list" xfId="66"/>
    <cellStyle name="Hyperlink" xfId="67"/>
    <cellStyle name="AeE­ [0]_INQUIRY ¿μ¾÷AßAø " xfId="68"/>
    <cellStyle name="AeE­_INQUIRY ¿μ¾÷AßAø " xfId="69"/>
    <cellStyle name="AÞ¸¶ [0]_INQUIRY ¿μ¾÷AßAø " xfId="70"/>
    <cellStyle name="AÞ¸¶_INQUIRY ¿μ¾÷AßAø " xfId="71"/>
    <cellStyle name="C￥AØ_¿μ¾÷CoE² " xfId="72"/>
    <cellStyle name="Comma [0]_ SG&amp;A Bridge " xfId="73"/>
    <cellStyle name="Comma_ SG&amp;A Bridge " xfId="74"/>
    <cellStyle name="Currency [0]_ SG&amp;A Bridge " xfId="75"/>
    <cellStyle name="Currency_ SG&amp;A Bridge " xfId="76"/>
    <cellStyle name="Header1" xfId="77"/>
    <cellStyle name="Header2" xfId="78"/>
    <cellStyle name="Normal_ SG&amp;A Bridge 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view="pageBreakPreview" zoomScale="90" zoomScaleSheetLayoutView="90" zoomScalePageLayoutView="0" workbookViewId="0" topLeftCell="A1">
      <selection activeCell="A4" sqref="A4:N4"/>
    </sheetView>
  </sheetViews>
  <sheetFormatPr defaultColWidth="8.88671875" defaultRowHeight="13.5"/>
  <sheetData>
    <row r="1" spans="1:14" s="45" customFormat="1" ht="30" customHeight="1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s="45" customFormat="1" ht="30" customHeigh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s="45" customFormat="1" ht="49.5" customHeight="1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s="45" customFormat="1" ht="37.5" customHeight="1">
      <c r="A4" s="135" t="s">
        <v>137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</row>
    <row r="5" spans="1:14" s="48" customFormat="1" ht="49.5" customHeight="1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s="45" customFormat="1" ht="30" customHeight="1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4" s="45" customFormat="1" ht="30" customHeight="1">
      <c r="A7" s="46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4" s="45" customFormat="1" ht="30" customHeight="1">
      <c r="A8" s="46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4" s="45" customFormat="1" ht="30" customHeight="1">
      <c r="A9" s="46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</row>
    <row r="10" spans="1:14" s="45" customFormat="1" ht="30" customHeight="1">
      <c r="A10" s="4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1" spans="1:14" s="45" customFormat="1" ht="30" customHeight="1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1:14" s="45" customFormat="1" ht="30" customHeight="1">
      <c r="A12" s="46"/>
      <c r="B12" s="134" t="s">
        <v>109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</row>
    <row r="13" spans="1:14" s="45" customFormat="1" ht="30" customHeight="1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</row>
    <row r="14" spans="1:14" s="45" customFormat="1" ht="30" customHeight="1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</sheetData>
  <sheetProtection selectLockedCells="1" selectUnlockedCells="1"/>
  <mergeCells count="2">
    <mergeCell ref="B12:N12"/>
    <mergeCell ref="A4:N4"/>
  </mergeCells>
  <printOptions/>
  <pageMargins left="0.7480314960629921" right="0.7480314960629921" top="0.984251968503937" bottom="0.984251968503937" header="0.5118110236220472" footer="0.5118110236220472"/>
  <pageSetup firstPageNumber="19" useFirstPageNumber="1" horizontalDpi="600" verticalDpi="600" orientation="landscape" paperSize="9" scale="90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3"/>
  <sheetViews>
    <sheetView view="pageBreakPreview" zoomScale="90" zoomScaleNormal="70" zoomScaleSheetLayoutView="90" zoomScalePageLayoutView="0" workbookViewId="0" topLeftCell="A1">
      <selection activeCell="A2" sqref="A2:G2"/>
    </sheetView>
  </sheetViews>
  <sheetFormatPr defaultColWidth="8.88671875" defaultRowHeight="13.5"/>
  <cols>
    <col min="1" max="1" width="8.4453125" style="14" customWidth="1"/>
    <col min="2" max="2" width="20.3359375" style="14" customWidth="1"/>
    <col min="3" max="5" width="19.3359375" style="14" customWidth="1"/>
    <col min="6" max="6" width="20.3359375" style="14" customWidth="1"/>
    <col min="7" max="7" width="19.3359375" style="14" customWidth="1"/>
    <col min="8" max="8" width="6.5546875" style="14" hidden="1" customWidth="1"/>
    <col min="9" max="16384" width="8.88671875" style="14" customWidth="1"/>
  </cols>
  <sheetData>
    <row r="2" spans="1:7" ht="37.5" customHeight="1">
      <c r="A2" s="136" t="s">
        <v>137</v>
      </c>
      <c r="B2" s="136"/>
      <c r="C2" s="136"/>
      <c r="D2" s="136"/>
      <c r="E2" s="136"/>
      <c r="F2" s="136"/>
      <c r="G2" s="136"/>
    </row>
    <row r="3" ht="13.5" customHeight="1"/>
    <row r="4" spans="1:3" ht="22.5" customHeight="1">
      <c r="A4" s="140" t="s">
        <v>77</v>
      </c>
      <c r="B4" s="140"/>
      <c r="C4" s="140"/>
    </row>
    <row r="5" ht="22.5" customHeight="1">
      <c r="A5" s="15" t="s">
        <v>108</v>
      </c>
    </row>
    <row r="6" s="16" customFormat="1" ht="22.5" customHeight="1">
      <c r="B6" s="16" t="s">
        <v>110</v>
      </c>
    </row>
    <row r="7" s="16" customFormat="1" ht="22.5" customHeight="1">
      <c r="B7" s="16" t="s">
        <v>111</v>
      </c>
    </row>
    <row r="8" s="16" customFormat="1" ht="22.5" customHeight="1">
      <c r="B8" s="16" t="s">
        <v>112</v>
      </c>
    </row>
    <row r="9" ht="13.5" customHeight="1"/>
    <row r="10" ht="22.5" customHeight="1">
      <c r="A10" s="15" t="s">
        <v>27</v>
      </c>
    </row>
    <row r="11" s="16" customFormat="1" ht="22.5" customHeight="1">
      <c r="B11" s="16" t="s">
        <v>113</v>
      </c>
    </row>
    <row r="12" s="16" customFormat="1" ht="22.5" customHeight="1">
      <c r="B12" s="16" t="s">
        <v>95</v>
      </c>
    </row>
    <row r="13" s="16" customFormat="1" ht="22.5" customHeight="1">
      <c r="B13" s="16" t="s">
        <v>114</v>
      </c>
    </row>
    <row r="14" s="16" customFormat="1" ht="13.5" customHeight="1"/>
    <row r="15" ht="22.5" customHeight="1">
      <c r="A15" s="15" t="s">
        <v>28</v>
      </c>
    </row>
    <row r="16" ht="22.5" customHeight="1">
      <c r="B16" s="16" t="s">
        <v>78</v>
      </c>
    </row>
    <row r="17" spans="2:7" ht="16.5" customHeight="1">
      <c r="B17" s="16"/>
      <c r="G17" s="38" t="s">
        <v>123</v>
      </c>
    </row>
    <row r="18" spans="2:8" ht="22.5" customHeight="1">
      <c r="B18" s="139" t="s">
        <v>96</v>
      </c>
      <c r="C18" s="141" t="s">
        <v>97</v>
      </c>
      <c r="D18" s="142"/>
      <c r="E18" s="143"/>
      <c r="F18" s="139" t="s">
        <v>98</v>
      </c>
      <c r="G18" s="137" t="s">
        <v>79</v>
      </c>
      <c r="H18" s="17"/>
    </row>
    <row r="19" spans="2:8" ht="22.5" customHeight="1">
      <c r="B19" s="138"/>
      <c r="C19" s="18" t="s">
        <v>24</v>
      </c>
      <c r="D19" s="18" t="s">
        <v>25</v>
      </c>
      <c r="E19" s="18" t="s">
        <v>26</v>
      </c>
      <c r="F19" s="138"/>
      <c r="G19" s="138"/>
      <c r="H19" s="17"/>
    </row>
    <row r="20" spans="2:8" ht="22.5" customHeight="1">
      <c r="B20" s="89">
        <v>25710</v>
      </c>
      <c r="C20" s="89">
        <v>764</v>
      </c>
      <c r="D20" s="89">
        <v>0</v>
      </c>
      <c r="E20" s="89">
        <f>C20-D20</f>
        <v>764</v>
      </c>
      <c r="F20" s="89">
        <f>B20+E20</f>
        <v>26474</v>
      </c>
      <c r="G20" s="81"/>
      <c r="H20" s="17"/>
    </row>
    <row r="21" ht="22.5" customHeight="1">
      <c r="B21" s="16" t="s">
        <v>115</v>
      </c>
    </row>
    <row r="22" ht="22.5" customHeight="1">
      <c r="B22" s="16" t="s">
        <v>116</v>
      </c>
    </row>
    <row r="23" ht="22.5" customHeight="1">
      <c r="B23" s="16" t="s">
        <v>117</v>
      </c>
    </row>
    <row r="24" ht="15" customHeight="1"/>
  </sheetData>
  <sheetProtection/>
  <mergeCells count="6">
    <mergeCell ref="A2:G2"/>
    <mergeCell ref="G18:G19"/>
    <mergeCell ref="B18:B19"/>
    <mergeCell ref="A4:C4"/>
    <mergeCell ref="C18:E18"/>
    <mergeCell ref="F18:F19"/>
  </mergeCells>
  <printOptions/>
  <pageMargins left="0.7480314960629921" right="0.7480314960629921" top="0.984251968503937" bottom="0.8661417322834646" header="0.5118110236220472" footer="0.5118110236220472"/>
  <pageSetup firstPageNumber="21" useFirstPageNumber="1" horizontalDpi="300" verticalDpi="300" orientation="landscape" paperSize="9" scale="90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8.88671875" defaultRowHeight="13.5"/>
  <cols>
    <col min="1" max="1" width="21.77734375" style="14" customWidth="1"/>
    <col min="2" max="4" width="13.77734375" style="14" customWidth="1"/>
    <col min="5" max="5" width="21.77734375" style="14" customWidth="1"/>
    <col min="6" max="8" width="13.77734375" style="14" customWidth="1"/>
    <col min="9" max="16384" width="8.88671875" style="14" customWidth="1"/>
  </cols>
  <sheetData>
    <row r="1" spans="1:4" ht="16.5" customHeight="1">
      <c r="A1" s="140" t="s">
        <v>80</v>
      </c>
      <c r="B1" s="140"/>
      <c r="C1" s="140"/>
      <c r="D1" s="140"/>
    </row>
    <row r="2" spans="1:4" ht="14.25" customHeight="1">
      <c r="A2" s="19"/>
      <c r="B2" s="19"/>
      <c r="C2" s="19"/>
      <c r="D2" s="19"/>
    </row>
    <row r="3" spans="1:4" ht="19.5" customHeight="1">
      <c r="A3" s="20" t="s">
        <v>29</v>
      </c>
      <c r="B3" s="19"/>
      <c r="C3" s="19"/>
      <c r="D3" s="19"/>
    </row>
    <row r="4" ht="15" customHeight="1" thickBot="1">
      <c r="H4" s="39" t="s">
        <v>64</v>
      </c>
    </row>
    <row r="5" spans="1:8" s="21" customFormat="1" ht="36.75" customHeight="1">
      <c r="A5" s="144" t="s">
        <v>84</v>
      </c>
      <c r="B5" s="145"/>
      <c r="C5" s="145"/>
      <c r="D5" s="145"/>
      <c r="E5" s="146" t="s">
        <v>85</v>
      </c>
      <c r="F5" s="145"/>
      <c r="G5" s="145"/>
      <c r="H5" s="147"/>
    </row>
    <row r="6" spans="1:8" s="21" customFormat="1" ht="45" customHeight="1" thickBot="1">
      <c r="A6" s="67" t="s">
        <v>4</v>
      </c>
      <c r="B6" s="68" t="s">
        <v>86</v>
      </c>
      <c r="C6" s="68" t="s">
        <v>87</v>
      </c>
      <c r="D6" s="68" t="s">
        <v>88</v>
      </c>
      <c r="E6" s="69" t="s">
        <v>4</v>
      </c>
      <c r="F6" s="68" t="s">
        <v>89</v>
      </c>
      <c r="G6" s="68" t="s">
        <v>90</v>
      </c>
      <c r="H6" s="70" t="s">
        <v>88</v>
      </c>
    </row>
    <row r="7" spans="1:8" s="22" customFormat="1" ht="36" customHeight="1" thickTop="1">
      <c r="A7" s="63" t="s">
        <v>5</v>
      </c>
      <c r="B7" s="111">
        <f>SUM(B8:B16)</f>
        <v>25700</v>
      </c>
      <c r="C7" s="111">
        <f>SUM(C8:C16)</f>
        <v>26474</v>
      </c>
      <c r="D7" s="64">
        <f>SUM(C7-B7)</f>
        <v>774</v>
      </c>
      <c r="E7" s="65" t="s">
        <v>5</v>
      </c>
      <c r="F7" s="111">
        <f>SUM(F8:F16)</f>
        <v>25710</v>
      </c>
      <c r="G7" s="111">
        <f>SUM(G8:G16)</f>
        <v>26474</v>
      </c>
      <c r="H7" s="66">
        <f>G7-F7</f>
        <v>764</v>
      </c>
    </row>
    <row r="8" spans="1:8" s="16" customFormat="1" ht="36" customHeight="1">
      <c r="A8" s="58" t="s">
        <v>32</v>
      </c>
      <c r="B8" s="112"/>
      <c r="C8" s="112"/>
      <c r="D8" s="24">
        <f aca="true" t="shared" si="0" ref="D8:D16">SUM(C8-B8)</f>
        <v>0</v>
      </c>
      <c r="E8" s="23" t="s">
        <v>76</v>
      </c>
      <c r="F8" s="114"/>
      <c r="G8" s="114"/>
      <c r="H8" s="57">
        <f>SUM(G8-F8)</f>
        <v>0</v>
      </c>
    </row>
    <row r="9" spans="1:8" s="16" customFormat="1" ht="36" customHeight="1">
      <c r="A9" s="58" t="s">
        <v>33</v>
      </c>
      <c r="B9" s="112"/>
      <c r="C9" s="112"/>
      <c r="D9" s="24">
        <f t="shared" si="0"/>
        <v>0</v>
      </c>
      <c r="E9" s="23" t="s">
        <v>38</v>
      </c>
      <c r="F9" s="114"/>
      <c r="G9" s="114"/>
      <c r="H9" s="57">
        <f aca="true" t="shared" si="1" ref="H9:H16">SUM(G9-F9)</f>
        <v>0</v>
      </c>
    </row>
    <row r="10" spans="1:8" s="16" customFormat="1" ht="36" customHeight="1">
      <c r="A10" s="58" t="s">
        <v>34</v>
      </c>
      <c r="B10" s="112"/>
      <c r="C10" s="112"/>
      <c r="D10" s="24">
        <f t="shared" si="0"/>
        <v>0</v>
      </c>
      <c r="E10" s="23" t="s">
        <v>124</v>
      </c>
      <c r="F10" s="112"/>
      <c r="G10" s="112"/>
      <c r="H10" s="57">
        <f t="shared" si="1"/>
        <v>0</v>
      </c>
    </row>
    <row r="11" spans="1:8" s="16" customFormat="1" ht="36" customHeight="1">
      <c r="A11" s="91" t="s">
        <v>127</v>
      </c>
      <c r="B11" s="112"/>
      <c r="C11" s="112"/>
      <c r="D11" s="24">
        <f t="shared" si="0"/>
        <v>0</v>
      </c>
      <c r="E11" s="23" t="s">
        <v>125</v>
      </c>
      <c r="F11" s="114"/>
      <c r="G11" s="114"/>
      <c r="H11" s="57">
        <f t="shared" si="1"/>
        <v>0</v>
      </c>
    </row>
    <row r="12" spans="1:8" s="16" customFormat="1" ht="36" customHeight="1">
      <c r="A12" s="58" t="s">
        <v>30</v>
      </c>
      <c r="B12" s="112"/>
      <c r="C12" s="112"/>
      <c r="D12" s="24">
        <f t="shared" si="0"/>
        <v>0</v>
      </c>
      <c r="E12" s="23" t="s">
        <v>39</v>
      </c>
      <c r="F12" s="114"/>
      <c r="G12" s="114"/>
      <c r="H12" s="57">
        <f t="shared" si="1"/>
        <v>0</v>
      </c>
    </row>
    <row r="13" spans="1:8" s="16" customFormat="1" ht="36" customHeight="1">
      <c r="A13" s="58" t="s">
        <v>31</v>
      </c>
      <c r="B13" s="112">
        <v>24920</v>
      </c>
      <c r="C13" s="112">
        <v>25710</v>
      </c>
      <c r="D13" s="24">
        <f t="shared" si="0"/>
        <v>790</v>
      </c>
      <c r="E13" s="23" t="s">
        <v>40</v>
      </c>
      <c r="F13" s="115">
        <v>25710</v>
      </c>
      <c r="G13" s="115">
        <v>26474</v>
      </c>
      <c r="H13" s="57">
        <f t="shared" si="1"/>
        <v>764</v>
      </c>
    </row>
    <row r="14" spans="1:8" s="16" customFormat="1" ht="36" customHeight="1">
      <c r="A14" s="58" t="s">
        <v>35</v>
      </c>
      <c r="B14" s="112"/>
      <c r="C14" s="112"/>
      <c r="D14" s="24">
        <f t="shared" si="0"/>
        <v>0</v>
      </c>
      <c r="E14" s="23" t="s">
        <v>41</v>
      </c>
      <c r="F14" s="115"/>
      <c r="G14" s="115"/>
      <c r="H14" s="57">
        <f>SUM(G14-F14)</f>
        <v>0</v>
      </c>
    </row>
    <row r="15" spans="1:8" s="16" customFormat="1" ht="36" customHeight="1">
      <c r="A15" s="58" t="s">
        <v>36</v>
      </c>
      <c r="B15" s="112">
        <v>780</v>
      </c>
      <c r="C15" s="112">
        <v>764</v>
      </c>
      <c r="D15" s="24">
        <f t="shared" si="0"/>
        <v>-16</v>
      </c>
      <c r="E15" s="23" t="s">
        <v>42</v>
      </c>
      <c r="F15" s="115"/>
      <c r="G15" s="115"/>
      <c r="H15" s="57">
        <f t="shared" si="1"/>
        <v>0</v>
      </c>
    </row>
    <row r="16" spans="1:8" ht="36" customHeight="1" thickBot="1">
      <c r="A16" s="59" t="s">
        <v>37</v>
      </c>
      <c r="B16" s="113"/>
      <c r="C16" s="113"/>
      <c r="D16" s="60">
        <f t="shared" si="0"/>
        <v>0</v>
      </c>
      <c r="E16" s="61" t="s">
        <v>126</v>
      </c>
      <c r="F16" s="116"/>
      <c r="G16" s="116"/>
      <c r="H16" s="62">
        <f t="shared" si="1"/>
        <v>0</v>
      </c>
    </row>
  </sheetData>
  <sheetProtection/>
  <mergeCells count="3">
    <mergeCell ref="A5:D5"/>
    <mergeCell ref="E5:H5"/>
    <mergeCell ref="A1:D1"/>
  </mergeCells>
  <printOptions/>
  <pageMargins left="0.7480314960629921" right="0.7480314960629921" top="0.984251968503937" bottom="0.8661417322834646" header="0.5118110236220472" footer="0.5118110236220472"/>
  <pageSetup firstPageNumber="22" useFirstPageNumber="1" fitToHeight="0" horizontalDpi="300" verticalDpi="300" orientation="landscape" paperSize="9" scale="90" r:id="rId1"/>
  <headerFooter alignWithMargins="0">
    <oddHeader>&amp;C- &amp;P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="90" zoomScaleSheetLayoutView="90" zoomScalePageLayoutView="0" workbookViewId="0" topLeftCell="A1">
      <selection activeCell="B1" sqref="B1"/>
    </sheetView>
  </sheetViews>
  <sheetFormatPr defaultColWidth="8.88671875" defaultRowHeight="13.5"/>
  <cols>
    <col min="1" max="3" width="5.77734375" style="27" customWidth="1"/>
    <col min="4" max="4" width="17.77734375" style="27" customWidth="1"/>
    <col min="5" max="7" width="16.77734375" style="27" customWidth="1"/>
    <col min="8" max="8" width="40.77734375" style="27" customWidth="1"/>
    <col min="9" max="12" width="8.88671875" style="27" customWidth="1"/>
    <col min="13" max="13" width="10.10546875" style="27" bestFit="1" customWidth="1"/>
    <col min="14" max="16384" width="8.88671875" style="27" customWidth="1"/>
  </cols>
  <sheetData>
    <row r="1" spans="1:5" s="29" customFormat="1" ht="30" customHeight="1">
      <c r="A1" s="28" t="s">
        <v>138</v>
      </c>
      <c r="B1" s="28"/>
      <c r="C1" s="28"/>
      <c r="D1" s="28"/>
      <c r="E1" s="28"/>
    </row>
    <row r="2" spans="1:8" ht="15.75" customHeight="1" thickBot="1">
      <c r="A2" s="25"/>
      <c r="B2" s="25"/>
      <c r="C2" s="25"/>
      <c r="D2" s="26"/>
      <c r="E2" s="26"/>
      <c r="H2" s="38" t="s">
        <v>3</v>
      </c>
    </row>
    <row r="3" spans="1:8" s="30" customFormat="1" ht="31.5" customHeight="1">
      <c r="A3" s="148" t="s">
        <v>91</v>
      </c>
      <c r="B3" s="149"/>
      <c r="C3" s="149"/>
      <c r="D3" s="149"/>
      <c r="E3" s="154" t="s">
        <v>92</v>
      </c>
      <c r="F3" s="156" t="s">
        <v>87</v>
      </c>
      <c r="G3" s="150" t="s">
        <v>93</v>
      </c>
      <c r="H3" s="152" t="s">
        <v>59</v>
      </c>
    </row>
    <row r="4" spans="1:8" s="30" customFormat="1" ht="31.5" customHeight="1" thickBot="1">
      <c r="A4" s="93" t="s">
        <v>43</v>
      </c>
      <c r="B4" s="94" t="s">
        <v>44</v>
      </c>
      <c r="C4" s="94" t="s">
        <v>45</v>
      </c>
      <c r="D4" s="133" t="s">
        <v>46</v>
      </c>
      <c r="E4" s="155"/>
      <c r="F4" s="157"/>
      <c r="G4" s="151"/>
      <c r="H4" s="153"/>
    </row>
    <row r="5" spans="1:8" s="31" customFormat="1" ht="34.5" customHeight="1" thickTop="1">
      <c r="A5" s="160" t="s">
        <v>49</v>
      </c>
      <c r="B5" s="161"/>
      <c r="C5" s="161"/>
      <c r="D5" s="161"/>
      <c r="E5" s="117">
        <f>SUM(E6)</f>
        <v>780</v>
      </c>
      <c r="F5" s="117">
        <f>SUM(F6)</f>
        <v>764</v>
      </c>
      <c r="G5" s="122">
        <f>F5-E5</f>
        <v>-16</v>
      </c>
      <c r="H5" s="95"/>
    </row>
    <row r="6" spans="1:8" s="31" customFormat="1" ht="34.5" customHeight="1">
      <c r="A6" s="41"/>
      <c r="B6" s="158" t="s">
        <v>50</v>
      </c>
      <c r="C6" s="163"/>
      <c r="D6" s="163"/>
      <c r="E6" s="118">
        <f>E7</f>
        <v>780</v>
      </c>
      <c r="F6" s="118">
        <f>F7</f>
        <v>764</v>
      </c>
      <c r="G6" s="123">
        <f>F6-E6</f>
        <v>-16</v>
      </c>
      <c r="H6" s="92"/>
    </row>
    <row r="7" spans="1:8" s="31" customFormat="1" ht="34.5" customHeight="1">
      <c r="A7" s="42"/>
      <c r="B7" s="51"/>
      <c r="C7" s="158" t="s">
        <v>51</v>
      </c>
      <c r="D7" s="159"/>
      <c r="E7" s="118">
        <f>E8</f>
        <v>780</v>
      </c>
      <c r="F7" s="118">
        <f>F8</f>
        <v>764</v>
      </c>
      <c r="G7" s="123">
        <f>F7-E7</f>
        <v>-16</v>
      </c>
      <c r="H7" s="92"/>
    </row>
    <row r="8" spans="1:8" s="31" customFormat="1" ht="39.75" customHeight="1">
      <c r="A8" s="42"/>
      <c r="B8" s="51"/>
      <c r="C8" s="170"/>
      <c r="D8" s="125" t="s">
        <v>47</v>
      </c>
      <c r="E8" s="120">
        <v>780</v>
      </c>
      <c r="F8" s="120">
        <f>F9+F10</f>
        <v>764</v>
      </c>
      <c r="G8" s="123">
        <f>F8-E8</f>
        <v>-16</v>
      </c>
      <c r="H8" s="96"/>
    </row>
    <row r="9" spans="1:8" s="31" customFormat="1" ht="34.5" customHeight="1">
      <c r="A9" s="42"/>
      <c r="B9" s="51"/>
      <c r="C9" s="171"/>
      <c r="D9" s="126"/>
      <c r="E9" s="127"/>
      <c r="F9" s="127">
        <v>651</v>
      </c>
      <c r="G9" s="124"/>
      <c r="H9" s="128" t="s">
        <v>129</v>
      </c>
    </row>
    <row r="10" spans="1:8" s="31" customFormat="1" ht="34.5" customHeight="1">
      <c r="A10" s="42"/>
      <c r="B10" s="51"/>
      <c r="C10" s="130"/>
      <c r="D10" s="126"/>
      <c r="E10" s="127"/>
      <c r="F10" s="127">
        <v>113</v>
      </c>
      <c r="G10" s="124"/>
      <c r="H10" s="128" t="s">
        <v>128</v>
      </c>
    </row>
    <row r="11" spans="1:8" s="31" customFormat="1" ht="34.5" customHeight="1">
      <c r="A11" s="162" t="s">
        <v>52</v>
      </c>
      <c r="B11" s="163"/>
      <c r="C11" s="163"/>
      <c r="D11" s="163"/>
      <c r="E11" s="118">
        <f aca="true" t="shared" si="0" ref="E11:F13">E12</f>
        <v>24920</v>
      </c>
      <c r="F11" s="118">
        <f t="shared" si="0"/>
        <v>25710</v>
      </c>
      <c r="G11" s="129">
        <f>F11-E11</f>
        <v>790</v>
      </c>
      <c r="H11" s="92"/>
    </row>
    <row r="12" spans="1:8" s="31" customFormat="1" ht="34.5" customHeight="1">
      <c r="A12" s="42"/>
      <c r="B12" s="164" t="s">
        <v>53</v>
      </c>
      <c r="C12" s="165"/>
      <c r="D12" s="165"/>
      <c r="E12" s="119">
        <f t="shared" si="0"/>
        <v>24920</v>
      </c>
      <c r="F12" s="119">
        <f t="shared" si="0"/>
        <v>25710</v>
      </c>
      <c r="G12" s="124">
        <f>F12-E12</f>
        <v>790</v>
      </c>
      <c r="H12" s="98"/>
    </row>
    <row r="13" spans="1:8" s="31" customFormat="1" ht="34.5" customHeight="1">
      <c r="A13" s="42"/>
      <c r="B13" s="43"/>
      <c r="C13" s="166" t="s">
        <v>54</v>
      </c>
      <c r="D13" s="167"/>
      <c r="E13" s="120">
        <f t="shared" si="0"/>
        <v>24920</v>
      </c>
      <c r="F13" s="120">
        <f t="shared" si="0"/>
        <v>25710</v>
      </c>
      <c r="G13" s="123">
        <f>F13-E13</f>
        <v>790</v>
      </c>
      <c r="H13" s="96"/>
    </row>
    <row r="14" spans="1:8" s="31" customFormat="1" ht="39.75" customHeight="1" thickBot="1">
      <c r="A14" s="42"/>
      <c r="B14" s="51"/>
      <c r="C14" s="43"/>
      <c r="D14" s="97" t="s">
        <v>48</v>
      </c>
      <c r="E14" s="120">
        <v>24920</v>
      </c>
      <c r="F14" s="120">
        <v>25710</v>
      </c>
      <c r="G14" s="123">
        <f>F14-E14</f>
        <v>790</v>
      </c>
      <c r="H14" s="96" t="s">
        <v>133</v>
      </c>
    </row>
    <row r="15" spans="1:8" s="31" customFormat="1" ht="34.5" customHeight="1" thickBot="1" thickTop="1">
      <c r="A15" s="168" t="s">
        <v>94</v>
      </c>
      <c r="B15" s="169"/>
      <c r="C15" s="169"/>
      <c r="D15" s="169"/>
      <c r="E15" s="121">
        <f>SUM(E5,E11)</f>
        <v>25700</v>
      </c>
      <c r="F15" s="121">
        <f>SUM(F5,F11)</f>
        <v>26474</v>
      </c>
      <c r="G15" s="132">
        <f>F15-E15</f>
        <v>774</v>
      </c>
      <c r="H15" s="110"/>
    </row>
    <row r="16" ht="19.5" customHeight="1"/>
  </sheetData>
  <sheetProtection/>
  <mergeCells count="13">
    <mergeCell ref="A11:D11"/>
    <mergeCell ref="B12:D12"/>
    <mergeCell ref="C13:D13"/>
    <mergeCell ref="B6:D6"/>
    <mergeCell ref="A15:D15"/>
    <mergeCell ref="C8:C9"/>
    <mergeCell ref="A3:D3"/>
    <mergeCell ref="G3:G4"/>
    <mergeCell ref="H3:H4"/>
    <mergeCell ref="E3:E4"/>
    <mergeCell ref="F3:F4"/>
    <mergeCell ref="C7:D7"/>
    <mergeCell ref="A5:D5"/>
  </mergeCells>
  <printOptions/>
  <pageMargins left="0.7480314960629921" right="0.7480314960629921" top="0.984251968503937" bottom="0.8661417322834646" header="0.5118110236220472" footer="0.5118110236220472"/>
  <pageSetup firstPageNumber="23" useFirstPageNumber="1" fitToHeight="0" horizontalDpi="300" verticalDpi="300" orientation="landscape" paperSize="9" scale="90" r:id="rId3"/>
  <headerFooter alignWithMargins="0">
    <oddFooter>&amp;C- &amp;P -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3"/>
  <sheetViews>
    <sheetView showGridLines="0" view="pageBreakPreview" zoomScale="90" zoomScaleNormal="75" zoomScaleSheetLayoutView="90" zoomScalePageLayoutView="0" workbookViewId="0" topLeftCell="A1">
      <selection activeCell="A2" sqref="A2:I2"/>
    </sheetView>
  </sheetViews>
  <sheetFormatPr defaultColWidth="8.88671875" defaultRowHeight="13.5"/>
  <cols>
    <col min="1" max="8" width="3.77734375" style="0" customWidth="1"/>
    <col min="9" max="9" width="45.77734375" style="0" customWidth="1"/>
    <col min="10" max="12" width="16.3359375" style="0" customWidth="1"/>
    <col min="13" max="13" width="3.21484375" style="0" customWidth="1"/>
    <col min="14" max="15" width="3.3359375" style="0" customWidth="1"/>
    <col min="16" max="16" width="4.5546875" style="0" customWidth="1"/>
    <col min="17" max="19" width="3.6640625" style="0" customWidth="1"/>
    <col min="20" max="21" width="3.77734375" style="0" customWidth="1"/>
    <col min="22" max="22" width="3.21484375" style="0" customWidth="1"/>
    <col min="23" max="23" width="3.77734375" style="0" hidden="1" customWidth="1"/>
    <col min="24" max="24" width="4.6640625" style="0" customWidth="1"/>
    <col min="25" max="28" width="3.77734375" style="0" customWidth="1"/>
  </cols>
  <sheetData>
    <row r="1" spans="1:24" ht="21.75" customHeight="1">
      <c r="A1" s="52"/>
      <c r="B1" s="52"/>
      <c r="C1" s="52"/>
      <c r="D1" s="52"/>
      <c r="E1" s="52"/>
      <c r="F1" s="82"/>
      <c r="G1" s="82"/>
      <c r="H1" s="82"/>
      <c r="I1" s="82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9" ht="19.5">
      <c r="A2" s="177" t="s">
        <v>60</v>
      </c>
      <c r="B2" s="177"/>
      <c r="C2" s="177"/>
      <c r="D2" s="177"/>
      <c r="E2" s="177"/>
      <c r="F2" s="177"/>
      <c r="G2" s="177"/>
      <c r="H2" s="177"/>
      <c r="I2" s="177"/>
    </row>
    <row r="3" spans="1:24" ht="17.25" thickBot="1">
      <c r="A3" s="178" t="s">
        <v>3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</row>
    <row r="4" spans="1:12" s="84" customFormat="1" ht="72" customHeight="1" thickBot="1">
      <c r="A4" s="101" t="s">
        <v>135</v>
      </c>
      <c r="B4" s="102" t="s">
        <v>55</v>
      </c>
      <c r="C4" s="102" t="s">
        <v>56</v>
      </c>
      <c r="D4" s="102" t="s">
        <v>57</v>
      </c>
      <c r="E4" s="103" t="s">
        <v>58</v>
      </c>
      <c r="F4" s="181" t="s">
        <v>118</v>
      </c>
      <c r="G4" s="182"/>
      <c r="H4" s="182"/>
      <c r="I4" s="182"/>
      <c r="J4" s="103" t="s">
        <v>1</v>
      </c>
      <c r="K4" s="103" t="s">
        <v>90</v>
      </c>
      <c r="L4" s="104" t="s">
        <v>2</v>
      </c>
    </row>
    <row r="5" spans="1:12" s="84" customFormat="1" ht="36" customHeight="1" thickTop="1">
      <c r="A5" s="184" t="s">
        <v>136</v>
      </c>
      <c r="B5" s="185"/>
      <c r="C5" s="185"/>
      <c r="D5" s="185"/>
      <c r="E5" s="185"/>
      <c r="F5" s="185"/>
      <c r="G5" s="185"/>
      <c r="H5" s="185"/>
      <c r="I5" s="185"/>
      <c r="J5" s="100">
        <f aca="true" t="shared" si="0" ref="J5:J11">J6</f>
        <v>25710</v>
      </c>
      <c r="K5" s="100">
        <f aca="true" t="shared" si="1" ref="K5:K11">K6</f>
        <v>26474</v>
      </c>
      <c r="L5" s="80">
        <f>L6</f>
        <v>764</v>
      </c>
    </row>
    <row r="6" spans="1:12" s="84" customFormat="1" ht="36" customHeight="1">
      <c r="A6" s="85"/>
      <c r="B6" s="176" t="s">
        <v>119</v>
      </c>
      <c r="C6" s="176"/>
      <c r="D6" s="176"/>
      <c r="E6" s="176"/>
      <c r="F6" s="176"/>
      <c r="G6" s="176"/>
      <c r="H6" s="176"/>
      <c r="I6" s="176"/>
      <c r="J6" s="90">
        <f t="shared" si="0"/>
        <v>25710</v>
      </c>
      <c r="K6" s="90">
        <f t="shared" si="1"/>
        <v>26474</v>
      </c>
      <c r="L6" s="105">
        <f>L7</f>
        <v>764</v>
      </c>
    </row>
    <row r="7" spans="1:12" s="84" customFormat="1" ht="36" customHeight="1">
      <c r="A7" s="86"/>
      <c r="B7" s="87"/>
      <c r="C7" s="179" t="s">
        <v>120</v>
      </c>
      <c r="D7" s="180"/>
      <c r="E7" s="180"/>
      <c r="F7" s="180"/>
      <c r="G7" s="180"/>
      <c r="H7" s="180"/>
      <c r="I7" s="180"/>
      <c r="J7" s="90">
        <f t="shared" si="0"/>
        <v>25710</v>
      </c>
      <c r="K7" s="90">
        <f t="shared" si="1"/>
        <v>26474</v>
      </c>
      <c r="L7" s="54">
        <f>L8</f>
        <v>764</v>
      </c>
    </row>
    <row r="8" spans="1:12" s="84" customFormat="1" ht="36" customHeight="1">
      <c r="A8" s="86"/>
      <c r="B8" s="87"/>
      <c r="C8" s="87"/>
      <c r="D8" s="186" t="s">
        <v>121</v>
      </c>
      <c r="E8" s="187"/>
      <c r="F8" s="187"/>
      <c r="G8" s="187"/>
      <c r="H8" s="187"/>
      <c r="I8" s="187"/>
      <c r="J8" s="90">
        <f t="shared" si="0"/>
        <v>25710</v>
      </c>
      <c r="K8" s="90">
        <f t="shared" si="1"/>
        <v>26474</v>
      </c>
      <c r="L8" s="54">
        <f>L10</f>
        <v>764</v>
      </c>
    </row>
    <row r="9" spans="1:12" s="84" customFormat="1" ht="36" customHeight="1">
      <c r="A9" s="86"/>
      <c r="B9" s="87"/>
      <c r="C9" s="87"/>
      <c r="D9" s="87"/>
      <c r="E9" s="188" t="s">
        <v>132</v>
      </c>
      <c r="F9" s="189"/>
      <c r="G9" s="189"/>
      <c r="H9" s="189"/>
      <c r="I9" s="189"/>
      <c r="J9" s="90">
        <f t="shared" si="0"/>
        <v>25710</v>
      </c>
      <c r="K9" s="90">
        <f t="shared" si="1"/>
        <v>26474</v>
      </c>
      <c r="L9" s="54">
        <f>L10+L17</f>
        <v>764</v>
      </c>
    </row>
    <row r="10" spans="1:12" s="84" customFormat="1" ht="36" customHeight="1">
      <c r="A10" s="86"/>
      <c r="B10" s="87"/>
      <c r="C10" s="87"/>
      <c r="D10" s="87"/>
      <c r="E10" s="87"/>
      <c r="F10" s="175" t="s">
        <v>75</v>
      </c>
      <c r="G10" s="176"/>
      <c r="H10" s="176"/>
      <c r="I10" s="176"/>
      <c r="J10" s="90">
        <f t="shared" si="0"/>
        <v>25710</v>
      </c>
      <c r="K10" s="90">
        <f t="shared" si="1"/>
        <v>26474</v>
      </c>
      <c r="L10" s="54">
        <f>K10-J10</f>
        <v>764</v>
      </c>
    </row>
    <row r="11" spans="1:12" s="84" customFormat="1" ht="36" customHeight="1">
      <c r="A11" s="86"/>
      <c r="B11" s="87"/>
      <c r="C11" s="87"/>
      <c r="D11" s="87"/>
      <c r="E11" s="87"/>
      <c r="F11" s="88"/>
      <c r="G11" s="183" t="s">
        <v>130</v>
      </c>
      <c r="H11" s="183"/>
      <c r="I11" s="183"/>
      <c r="J11" s="90">
        <f t="shared" si="0"/>
        <v>25710</v>
      </c>
      <c r="K11" s="90">
        <f t="shared" si="1"/>
        <v>26474</v>
      </c>
      <c r="L11" s="54">
        <f>K11-J11</f>
        <v>764</v>
      </c>
    </row>
    <row r="12" spans="1:12" s="84" customFormat="1" ht="36" customHeight="1" thickBot="1">
      <c r="A12" s="86"/>
      <c r="B12" s="87"/>
      <c r="C12" s="87"/>
      <c r="D12" s="87"/>
      <c r="E12" s="87"/>
      <c r="F12" s="99"/>
      <c r="G12" s="106" t="s">
        <v>131</v>
      </c>
      <c r="H12" s="172" t="s">
        <v>134</v>
      </c>
      <c r="I12" s="172"/>
      <c r="J12" s="107">
        <v>25710</v>
      </c>
      <c r="K12" s="107">
        <v>26474</v>
      </c>
      <c r="L12" s="72">
        <f>K12-J12</f>
        <v>764</v>
      </c>
    </row>
    <row r="13" spans="1:12" s="84" customFormat="1" ht="36" customHeight="1" thickBot="1" thickTop="1">
      <c r="A13" s="173" t="s">
        <v>0</v>
      </c>
      <c r="B13" s="174"/>
      <c r="C13" s="174"/>
      <c r="D13" s="174"/>
      <c r="E13" s="174"/>
      <c r="F13" s="174"/>
      <c r="G13" s="174"/>
      <c r="H13" s="174"/>
      <c r="I13" s="174"/>
      <c r="J13" s="108">
        <f>J5</f>
        <v>25710</v>
      </c>
      <c r="K13" s="108">
        <f>K5</f>
        <v>26474</v>
      </c>
      <c r="L13" s="109">
        <f>K13-J13</f>
        <v>764</v>
      </c>
    </row>
  </sheetData>
  <sheetProtection/>
  <mergeCells count="12">
    <mergeCell ref="D8:I8"/>
    <mergeCell ref="E9:I9"/>
    <mergeCell ref="H12:I12"/>
    <mergeCell ref="A13:I13"/>
    <mergeCell ref="F10:I10"/>
    <mergeCell ref="A2:I2"/>
    <mergeCell ref="A3:L3"/>
    <mergeCell ref="B6:I6"/>
    <mergeCell ref="C7:I7"/>
    <mergeCell ref="F4:I4"/>
    <mergeCell ref="G11:I11"/>
    <mergeCell ref="A5:I5"/>
  </mergeCells>
  <printOptions/>
  <pageMargins left="0.7480314960629921" right="0.7480314960629921" top="0.984251968503937" bottom="0.8661417322834646" header="0.5118110236220472" footer="0.5118110236220472"/>
  <pageSetup firstPageNumber="24" useFirstPageNumber="1" fitToHeight="0" horizontalDpi="600" verticalDpi="600" orientation="landscape" paperSize="9" scale="90" r:id="rId1"/>
  <headerFooter alignWithMargins="0">
    <oddHeader>&amp;C-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2"/>
  <sheetViews>
    <sheetView view="pageBreakPreview" zoomScale="90" zoomScaleNormal="75" zoomScaleSheetLayoutView="90" zoomScalePageLayoutView="0" workbookViewId="0" topLeftCell="A1">
      <selection activeCell="A5" sqref="A5:IV5"/>
    </sheetView>
  </sheetViews>
  <sheetFormatPr defaultColWidth="8.88671875" defaultRowHeight="13.5"/>
  <cols>
    <col min="1" max="1" width="7.77734375" style="14" customWidth="1"/>
    <col min="2" max="2" width="8.5546875" style="14" customWidth="1"/>
    <col min="3" max="9" width="7.77734375" style="14" customWidth="1"/>
    <col min="10" max="10" width="8.5546875" style="14" customWidth="1"/>
    <col min="11" max="15" width="7.77734375" style="14" customWidth="1"/>
    <col min="16" max="16" width="8.5546875" style="14" customWidth="1"/>
    <col min="17" max="16384" width="8.88671875" style="14" customWidth="1"/>
  </cols>
  <sheetData>
    <row r="1" spans="1:9" ht="21.75">
      <c r="A1" s="140" t="s">
        <v>63</v>
      </c>
      <c r="B1" s="140"/>
      <c r="C1" s="140"/>
      <c r="D1" s="140"/>
      <c r="E1" s="140"/>
      <c r="F1" s="140"/>
      <c r="G1" s="140"/>
      <c r="H1" s="140"/>
      <c r="I1" s="140"/>
    </row>
    <row r="2" ht="19.5" customHeight="1" thickBot="1">
      <c r="P2" s="32" t="s">
        <v>3</v>
      </c>
    </row>
    <row r="3" spans="1:16" ht="30" customHeight="1">
      <c r="A3" s="191" t="s">
        <v>10</v>
      </c>
      <c r="B3" s="150" t="s">
        <v>82</v>
      </c>
      <c r="C3" s="190"/>
      <c r="D3" s="190"/>
      <c r="E3" s="190"/>
      <c r="F3" s="190"/>
      <c r="G3" s="190"/>
      <c r="H3" s="190"/>
      <c r="I3" s="190"/>
      <c r="J3" s="150" t="s">
        <v>83</v>
      </c>
      <c r="K3" s="150"/>
      <c r="L3" s="150"/>
      <c r="M3" s="150"/>
      <c r="N3" s="150"/>
      <c r="O3" s="150"/>
      <c r="P3" s="152" t="s">
        <v>81</v>
      </c>
    </row>
    <row r="4" spans="1:16" ht="88.5" customHeight="1" thickBot="1">
      <c r="A4" s="192"/>
      <c r="B4" s="78" t="s">
        <v>7</v>
      </c>
      <c r="C4" s="78" t="s">
        <v>100</v>
      </c>
      <c r="D4" s="78" t="s">
        <v>101</v>
      </c>
      <c r="E4" s="78" t="s">
        <v>102</v>
      </c>
      <c r="F4" s="78" t="s">
        <v>140</v>
      </c>
      <c r="G4" s="78" t="s">
        <v>103</v>
      </c>
      <c r="H4" s="78" t="s">
        <v>9</v>
      </c>
      <c r="I4" s="78" t="s">
        <v>6</v>
      </c>
      <c r="J4" s="78" t="s">
        <v>61</v>
      </c>
      <c r="K4" s="78" t="s">
        <v>139</v>
      </c>
      <c r="L4" s="78" t="s">
        <v>8</v>
      </c>
      <c r="M4" s="78" t="s">
        <v>104</v>
      </c>
      <c r="N4" s="78" t="s">
        <v>105</v>
      </c>
      <c r="O4" s="78" t="s">
        <v>6</v>
      </c>
      <c r="P4" s="193"/>
    </row>
    <row r="5" spans="1:16" s="36" customFormat="1" ht="43.5" customHeight="1" thickTop="1">
      <c r="A5" s="56" t="s">
        <v>99</v>
      </c>
      <c r="B5" s="79">
        <f aca="true" t="shared" si="0" ref="B5:B11">SUM(C5:I5)</f>
        <v>9341247</v>
      </c>
      <c r="C5" s="79">
        <v>9000000</v>
      </c>
      <c r="D5" s="79"/>
      <c r="E5" s="79"/>
      <c r="F5" s="79"/>
      <c r="G5" s="79"/>
      <c r="H5" s="79">
        <v>341247</v>
      </c>
      <c r="I5" s="79"/>
      <c r="J5" s="79">
        <f>SUM(K5:O5)</f>
        <v>0</v>
      </c>
      <c r="K5" s="79"/>
      <c r="L5" s="79"/>
      <c r="M5" s="79"/>
      <c r="N5" s="79"/>
      <c r="O5" s="79"/>
      <c r="P5" s="80">
        <f>B5-J5</f>
        <v>9341247</v>
      </c>
    </row>
    <row r="6" spans="1:16" s="36" customFormat="1" ht="43.5" customHeight="1">
      <c r="A6" s="33">
        <v>2006</v>
      </c>
      <c r="B6" s="53">
        <f t="shared" si="0"/>
        <v>307674</v>
      </c>
      <c r="C6" s="53"/>
      <c r="D6" s="53"/>
      <c r="E6" s="53"/>
      <c r="F6" s="53"/>
      <c r="G6" s="53"/>
      <c r="H6" s="53">
        <v>307674</v>
      </c>
      <c r="I6" s="53"/>
      <c r="J6" s="53">
        <f aca="true" t="shared" si="1" ref="J6:J12">SUM(K6:O6)</f>
        <v>0</v>
      </c>
      <c r="K6" s="53"/>
      <c r="L6" s="53"/>
      <c r="M6" s="53"/>
      <c r="N6" s="53"/>
      <c r="O6" s="53"/>
      <c r="P6" s="54">
        <f aca="true" t="shared" si="2" ref="P6:P12">B6-J6</f>
        <v>307674</v>
      </c>
    </row>
    <row r="7" spans="1:16" s="36" customFormat="1" ht="43.5" customHeight="1">
      <c r="A7" s="33">
        <v>2007</v>
      </c>
      <c r="B7" s="53">
        <f t="shared" si="0"/>
        <v>494540</v>
      </c>
      <c r="C7" s="53"/>
      <c r="D7" s="53"/>
      <c r="E7" s="53"/>
      <c r="F7" s="53"/>
      <c r="G7" s="53"/>
      <c r="H7" s="53">
        <v>494540</v>
      </c>
      <c r="I7" s="53"/>
      <c r="J7" s="53">
        <f t="shared" si="1"/>
        <v>9943250</v>
      </c>
      <c r="K7" s="53">
        <v>9943250</v>
      </c>
      <c r="L7" s="53"/>
      <c r="M7" s="53"/>
      <c r="N7" s="53"/>
      <c r="O7" s="53"/>
      <c r="P7" s="54">
        <f t="shared" si="2"/>
        <v>-9448710</v>
      </c>
    </row>
    <row r="8" spans="1:16" s="36" customFormat="1" ht="43.5" customHeight="1">
      <c r="A8" s="33">
        <v>2008</v>
      </c>
      <c r="B8" s="53">
        <f t="shared" si="0"/>
        <v>2901817</v>
      </c>
      <c r="C8" s="53">
        <v>2890000</v>
      </c>
      <c r="D8" s="53"/>
      <c r="E8" s="53"/>
      <c r="F8" s="53"/>
      <c r="G8" s="53"/>
      <c r="H8" s="53">
        <v>11817</v>
      </c>
      <c r="I8" s="53"/>
      <c r="J8" s="53">
        <f t="shared" si="1"/>
        <v>3078666</v>
      </c>
      <c r="K8" s="53">
        <v>3038250</v>
      </c>
      <c r="L8" s="53"/>
      <c r="M8" s="53"/>
      <c r="N8" s="53"/>
      <c r="O8" s="53">
        <v>40416</v>
      </c>
      <c r="P8" s="54">
        <f t="shared" si="2"/>
        <v>-176849</v>
      </c>
    </row>
    <row r="9" spans="1:16" s="36" customFormat="1" ht="43.5" customHeight="1">
      <c r="A9" s="33">
        <v>2009</v>
      </c>
      <c r="B9" s="53">
        <f t="shared" si="0"/>
        <v>1568</v>
      </c>
      <c r="C9" s="53"/>
      <c r="D9" s="53"/>
      <c r="E9" s="53"/>
      <c r="F9" s="53"/>
      <c r="G9" s="53"/>
      <c r="H9" s="53">
        <v>1568</v>
      </c>
      <c r="I9" s="53"/>
      <c r="J9" s="53">
        <f t="shared" si="1"/>
        <v>0</v>
      </c>
      <c r="K9" s="53"/>
      <c r="L9" s="53"/>
      <c r="M9" s="53"/>
      <c r="N9" s="53"/>
      <c r="O9" s="53"/>
      <c r="P9" s="54">
        <f t="shared" si="2"/>
        <v>1568</v>
      </c>
    </row>
    <row r="10" spans="1:16" s="36" customFormat="1" ht="43.5" customHeight="1">
      <c r="A10" s="33">
        <v>2010</v>
      </c>
      <c r="B10" s="53">
        <f t="shared" si="0"/>
        <v>780</v>
      </c>
      <c r="C10" s="53"/>
      <c r="D10" s="53"/>
      <c r="E10" s="53"/>
      <c r="F10" s="53"/>
      <c r="G10" s="53"/>
      <c r="H10" s="53">
        <v>780</v>
      </c>
      <c r="I10" s="53"/>
      <c r="J10" s="53">
        <f t="shared" si="1"/>
        <v>0</v>
      </c>
      <c r="K10" s="53"/>
      <c r="L10" s="53"/>
      <c r="M10" s="53"/>
      <c r="N10" s="53"/>
      <c r="O10" s="53"/>
      <c r="P10" s="54">
        <f t="shared" si="2"/>
        <v>780</v>
      </c>
    </row>
    <row r="11" spans="1:16" s="36" customFormat="1" ht="43.5" customHeight="1" thickBot="1">
      <c r="A11" s="55">
        <v>2011</v>
      </c>
      <c r="B11" s="71">
        <f t="shared" si="0"/>
        <v>764</v>
      </c>
      <c r="C11" s="71"/>
      <c r="D11" s="71"/>
      <c r="E11" s="71"/>
      <c r="F11" s="71"/>
      <c r="G11" s="71"/>
      <c r="H11" s="71">
        <v>764</v>
      </c>
      <c r="I11" s="71"/>
      <c r="J11" s="71">
        <f t="shared" si="1"/>
        <v>0</v>
      </c>
      <c r="K11" s="71"/>
      <c r="L11" s="71"/>
      <c r="M11" s="71"/>
      <c r="N11" s="71"/>
      <c r="O11" s="71"/>
      <c r="P11" s="72">
        <f t="shared" si="2"/>
        <v>764</v>
      </c>
    </row>
    <row r="12" spans="1:16" s="36" customFormat="1" ht="43.5" customHeight="1" thickBot="1" thickTop="1">
      <c r="A12" s="73" t="s">
        <v>62</v>
      </c>
      <c r="B12" s="74">
        <f aca="true" t="shared" si="3" ref="B12:I12">SUM(B5:B11)</f>
        <v>13048390</v>
      </c>
      <c r="C12" s="74">
        <f t="shared" si="3"/>
        <v>11890000</v>
      </c>
      <c r="D12" s="74">
        <f t="shared" si="3"/>
        <v>0</v>
      </c>
      <c r="E12" s="74">
        <f t="shared" si="3"/>
        <v>0</v>
      </c>
      <c r="F12" s="74">
        <f t="shared" si="3"/>
        <v>0</v>
      </c>
      <c r="G12" s="74">
        <f>SUM(G5:G11)</f>
        <v>0</v>
      </c>
      <c r="H12" s="74">
        <f t="shared" si="3"/>
        <v>1158390</v>
      </c>
      <c r="I12" s="74">
        <f t="shared" si="3"/>
        <v>0</v>
      </c>
      <c r="J12" s="74">
        <f t="shared" si="1"/>
        <v>13021916</v>
      </c>
      <c r="K12" s="74">
        <f>SUM(K5:K11)</f>
        <v>12981500</v>
      </c>
      <c r="L12" s="74">
        <f>SUM(L5:L11)</f>
        <v>0</v>
      </c>
      <c r="M12" s="74">
        <f>SUM(M5:M11)</f>
        <v>0</v>
      </c>
      <c r="N12" s="74">
        <f>SUM(N5:N11)</f>
        <v>0</v>
      </c>
      <c r="O12" s="74">
        <f>SUM(O5:O11)</f>
        <v>40416</v>
      </c>
      <c r="P12" s="75">
        <f t="shared" si="2"/>
        <v>26474</v>
      </c>
    </row>
  </sheetData>
  <sheetProtection/>
  <mergeCells count="5">
    <mergeCell ref="B3:I3"/>
    <mergeCell ref="A1:I1"/>
    <mergeCell ref="A3:A4"/>
    <mergeCell ref="P3:P4"/>
    <mergeCell ref="J3:O3"/>
  </mergeCells>
  <printOptions/>
  <pageMargins left="0.7480314960629921" right="0.7480314960629921" top="0.984251968503937" bottom="0.8661417322834646" header="0.5118110236220472" footer="0.5118110236220472"/>
  <pageSetup firstPageNumber="25" useFirstPageNumber="1" fitToHeight="0" horizontalDpi="300" verticalDpi="300" orientation="landscape" paperSize="9" scale="90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8.88671875" defaultRowHeight="13.5"/>
  <cols>
    <col min="1" max="2" width="17.77734375" style="14" customWidth="1"/>
    <col min="3" max="6" width="18.3359375" style="14" customWidth="1"/>
    <col min="7" max="7" width="17.77734375" style="14" customWidth="1"/>
    <col min="8" max="16384" width="8.88671875" style="14" customWidth="1"/>
  </cols>
  <sheetData>
    <row r="1" spans="1:6" ht="21.75">
      <c r="A1" s="140" t="s">
        <v>65</v>
      </c>
      <c r="B1" s="140"/>
      <c r="C1" s="140"/>
      <c r="D1" s="140"/>
      <c r="E1" s="140"/>
      <c r="F1" s="140"/>
    </row>
    <row r="2" ht="15" customHeight="1" thickBot="1">
      <c r="G2" s="32" t="s">
        <v>3</v>
      </c>
    </row>
    <row r="3" spans="1:7" ht="36" customHeight="1">
      <c r="A3" s="191" t="s">
        <v>73</v>
      </c>
      <c r="B3" s="154" t="s">
        <v>66</v>
      </c>
      <c r="C3" s="195" t="s">
        <v>67</v>
      </c>
      <c r="D3" s="196"/>
      <c r="E3" s="196"/>
      <c r="F3" s="197"/>
      <c r="G3" s="152" t="s">
        <v>72</v>
      </c>
    </row>
    <row r="4" spans="1:7" ht="36" customHeight="1" thickBot="1">
      <c r="A4" s="192"/>
      <c r="B4" s="194"/>
      <c r="C4" s="78" t="s">
        <v>106</v>
      </c>
      <c r="D4" s="78" t="s">
        <v>96</v>
      </c>
      <c r="E4" s="78" t="s">
        <v>107</v>
      </c>
      <c r="F4" s="78" t="s">
        <v>71</v>
      </c>
      <c r="G4" s="193"/>
    </row>
    <row r="5" spans="1:7" s="36" customFormat="1" ht="36" customHeight="1" thickTop="1">
      <c r="A5" s="56" t="s">
        <v>74</v>
      </c>
      <c r="B5" s="76"/>
      <c r="C5" s="76">
        <f>SUM(C6,C11)</f>
        <v>24930</v>
      </c>
      <c r="D5" s="76">
        <f>SUM(D6,D11)</f>
        <v>25710</v>
      </c>
      <c r="E5" s="76">
        <f>SUM(E6,E11)</f>
        <v>26474</v>
      </c>
      <c r="F5" s="76">
        <f>E5-D5</f>
        <v>764</v>
      </c>
      <c r="G5" s="77"/>
    </row>
    <row r="6" spans="1:7" s="36" customFormat="1" ht="36" customHeight="1">
      <c r="A6" s="198" t="s">
        <v>68</v>
      </c>
      <c r="B6" s="40" t="s">
        <v>70</v>
      </c>
      <c r="C6" s="34">
        <f>SUM(C7:C10)</f>
        <v>24930</v>
      </c>
      <c r="D6" s="34">
        <f>SUM(D7:D10)</f>
        <v>25710</v>
      </c>
      <c r="E6" s="34">
        <f>SUM(E7:E10)</f>
        <v>26474</v>
      </c>
      <c r="F6" s="34">
        <f>E6-D6</f>
        <v>764</v>
      </c>
      <c r="G6" s="35"/>
    </row>
    <row r="7" spans="1:7" s="36" customFormat="1" ht="36" customHeight="1">
      <c r="A7" s="199"/>
      <c r="B7" s="40" t="s">
        <v>122</v>
      </c>
      <c r="C7" s="34">
        <v>3850</v>
      </c>
      <c r="D7" s="34">
        <v>3980</v>
      </c>
      <c r="E7" s="34">
        <v>4094</v>
      </c>
      <c r="F7" s="34">
        <f>E7-D7</f>
        <v>114</v>
      </c>
      <c r="G7" s="35"/>
    </row>
    <row r="8" spans="1:7" s="36" customFormat="1" ht="36" customHeight="1">
      <c r="A8" s="199"/>
      <c r="B8" s="40" t="s">
        <v>122</v>
      </c>
      <c r="C8" s="34">
        <v>21080</v>
      </c>
      <c r="D8" s="34">
        <v>21730</v>
      </c>
      <c r="E8" s="34">
        <v>22380</v>
      </c>
      <c r="F8" s="34">
        <f>E8-D8</f>
        <v>650</v>
      </c>
      <c r="G8" s="35"/>
    </row>
    <row r="9" spans="1:7" s="36" customFormat="1" ht="36" customHeight="1">
      <c r="A9" s="199"/>
      <c r="B9" s="40" t="s">
        <v>122</v>
      </c>
      <c r="C9" s="34"/>
      <c r="D9" s="34"/>
      <c r="E9" s="34"/>
      <c r="F9" s="34"/>
      <c r="G9" s="35"/>
    </row>
    <row r="10" spans="1:7" s="36" customFormat="1" ht="36" customHeight="1">
      <c r="A10" s="200"/>
      <c r="B10" s="34"/>
      <c r="C10" s="34"/>
      <c r="D10" s="34"/>
      <c r="E10" s="34"/>
      <c r="F10" s="34"/>
      <c r="G10" s="35"/>
    </row>
    <row r="11" spans="1:7" s="36" customFormat="1" ht="36" customHeight="1">
      <c r="A11" s="198" t="s">
        <v>69</v>
      </c>
      <c r="B11" s="40" t="s">
        <v>70</v>
      </c>
      <c r="C11" s="34">
        <f>SUM(C12:C15)</f>
        <v>0</v>
      </c>
      <c r="D11" s="34">
        <f>SUM(D12:D15)</f>
        <v>0</v>
      </c>
      <c r="E11" s="34">
        <f>SUM(E12:E15)</f>
        <v>0</v>
      </c>
      <c r="F11" s="131">
        <f>E11-D11</f>
        <v>0</v>
      </c>
      <c r="G11" s="35"/>
    </row>
    <row r="12" spans="1:7" s="36" customFormat="1" ht="36" customHeight="1">
      <c r="A12" s="199"/>
      <c r="B12" s="34"/>
      <c r="C12" s="34"/>
      <c r="D12" s="34"/>
      <c r="E12" s="34"/>
      <c r="F12" s="34"/>
      <c r="G12" s="35"/>
    </row>
    <row r="13" spans="1:7" s="36" customFormat="1" ht="36" customHeight="1">
      <c r="A13" s="199"/>
      <c r="B13" s="34"/>
      <c r="C13" s="34"/>
      <c r="D13" s="34"/>
      <c r="E13" s="34"/>
      <c r="F13" s="34"/>
      <c r="G13" s="35"/>
    </row>
    <row r="14" spans="1:7" s="36" customFormat="1" ht="36" customHeight="1">
      <c r="A14" s="199"/>
      <c r="B14" s="34"/>
      <c r="C14" s="34"/>
      <c r="D14" s="34"/>
      <c r="E14" s="34"/>
      <c r="F14" s="34"/>
      <c r="G14" s="35"/>
    </row>
    <row r="15" spans="1:7" s="36" customFormat="1" ht="36" customHeight="1" thickBot="1">
      <c r="A15" s="201"/>
      <c r="B15" s="37"/>
      <c r="C15" s="37"/>
      <c r="D15" s="37"/>
      <c r="E15" s="37"/>
      <c r="F15" s="37"/>
      <c r="G15" s="44"/>
    </row>
  </sheetData>
  <sheetProtection/>
  <mergeCells count="7">
    <mergeCell ref="A1:F1"/>
    <mergeCell ref="G3:G4"/>
    <mergeCell ref="B3:B4"/>
    <mergeCell ref="C3:F3"/>
    <mergeCell ref="A6:A10"/>
    <mergeCell ref="A11:A15"/>
    <mergeCell ref="A3:A4"/>
  </mergeCells>
  <printOptions/>
  <pageMargins left="0.7480314960629921" right="0.7480314960629921" top="0.984251968503937" bottom="0.8661417322834646" header="0.5118110236220472" footer="0.5118110236220472"/>
  <pageSetup firstPageNumber="26" useFirstPageNumber="1" fitToHeight="0" horizontalDpi="300" verticalDpi="300" orientation="landscape" paperSize="9" scale="90" r:id="rId1"/>
  <headerFooter alignWithMargins="0">
    <oddHeader>&amp;C-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spans="1:3" ht="12.75">
      <c r="A1" s="1" t="s">
        <v>11</v>
      </c>
      <c r="C1" s="2" t="b">
        <f>"XL4Poppy"</f>
        <v>0</v>
      </c>
    </row>
    <row r="2" ht="13.5" thickBot="1">
      <c r="A2" s="1" t="s">
        <v>12</v>
      </c>
    </row>
    <row r="3" spans="1:3" ht="13.5" thickBot="1">
      <c r="A3" s="3" t="s">
        <v>13</v>
      </c>
      <c r="C3" s="4" t="s">
        <v>14</v>
      </c>
    </row>
    <row r="4" spans="1:3" ht="12.75">
      <c r="A4" s="3">
        <v>3</v>
      </c>
      <c r="C4" s="5" t="b">
        <f>C18</f>
        <v>0</v>
      </c>
    </row>
    <row r="5" ht="12.75">
      <c r="C5" s="5" t="e">
        <f>TRUE,</f>
        <v>#NAME?</v>
      </c>
    </row>
    <row r="6" ht="13.5" thickBot="1">
      <c r="C6" s="5" t="e">
        <f>#N/A</f>
        <v>#N/A</v>
      </c>
    </row>
    <row r="7" spans="1:3" ht="12.75">
      <c r="A7" s="6" t="s">
        <v>15</v>
      </c>
      <c r="C7" s="5" t="e">
        <f>=</f>
        <v>#NAME?</v>
      </c>
    </row>
    <row r="8" spans="1:3" ht="12.75">
      <c r="A8" s="7" t="s">
        <v>16</v>
      </c>
      <c r="C8" s="5" t="e">
        <f>=</f>
        <v>#NAME?</v>
      </c>
    </row>
    <row r="9" spans="1:3" ht="12.75">
      <c r="A9" s="8" t="s">
        <v>17</v>
      </c>
      <c r="C9" s="5" t="e">
        <f>FALSE</f>
        <v>#NAME?</v>
      </c>
    </row>
    <row r="10" spans="1:3" ht="12.75">
      <c r="A10" s="7" t="s">
        <v>18</v>
      </c>
      <c r="C10" s="5" t="b">
        <f>A21</f>
        <v>0</v>
      </c>
    </row>
    <row r="11" spans="1:3" ht="13.5" thickBot="1">
      <c r="A11" s="9" t="s">
        <v>19</v>
      </c>
      <c r="C11" s="5" t="b">
        <f>"6:30:00 PM","Hello"</f>
        <v>0</v>
      </c>
    </row>
    <row r="12" ht="12.75">
      <c r="C12" s="5" t="b">
        <f>"6:30:00 AM","Morning"</f>
        <v>0</v>
      </c>
    </row>
    <row r="13" ht="13.5" thickBot="1">
      <c r="C13" s="5" t="b">
        <f>,"Poppy",TRUE</f>
        <v>0</v>
      </c>
    </row>
    <row r="14" spans="1:3" ht="13.5" thickBot="1">
      <c r="A14" s="4" t="s">
        <v>20</v>
      </c>
      <c r="C14" s="10" t="e">
        <f>=</f>
        <v>#NAME?</v>
      </c>
    </row>
    <row r="15" ht="12.75">
      <c r="A15" s="5" t="b">
        <f>"XF.Classic.Poppy by VicodinES",2</f>
        <v>0</v>
      </c>
    </row>
    <row r="16" ht="13.5" thickBot="1">
      <c r="A16" s="5" t="b">
        <f>"ⓒ 1998 The Narkotic Network",2</f>
        <v>0</v>
      </c>
    </row>
    <row r="17" spans="1:3" ht="13.5" thickBot="1">
      <c r="A17" s="10" t="e">
        <f>=</f>
        <v>#NAME?</v>
      </c>
      <c r="C17" s="4" t="s">
        <v>21</v>
      </c>
    </row>
    <row r="18" ht="12.75">
      <c r="C18" s="5" t="e">
        <f>$A$3(GET.WORKSPACE(32)&amp;"\xlstart\Book1.")</f>
        <v>#NAME?</v>
      </c>
    </row>
    <row r="19" ht="12.75">
      <c r="C19" s="5" t="e">
        <f>"Document_array",</f>
        <v>#NAME?</v>
      </c>
    </row>
    <row r="20" spans="1:3" ht="12.75">
      <c r="A20" s="11" t="s">
        <v>22</v>
      </c>
      <c r="C20" s="5" t="e">
        <f>$A$1INDEX(,2)</f>
        <v>#NAME?</v>
      </c>
    </row>
    <row r="21" spans="1:3" ht="12.75">
      <c r="A21" s="12" t="e">
        <f>IF(A3="Book1.",0,99)</f>
        <v>#NAME?</v>
      </c>
      <c r="C21" s="5" t="e">
        <f>$A$2INDEX(,1)</f>
        <v>#NAME?</v>
      </c>
    </row>
    <row r="22" spans="1:3" ht="12.75">
      <c r="A22" s="5" t="e">
        <f>TRUE,</f>
        <v>#NAME?</v>
      </c>
      <c r="C22" s="5" t="e">
        <f>$A$4GET.DOCUMENT(3,"["&amp;A1&amp;"]"&amp;"XL4Poppy")</f>
        <v>#NAME?</v>
      </c>
    </row>
    <row r="23" spans="1:3" ht="12.75">
      <c r="A23" s="5" t="e">
        <f>#N/A</f>
        <v>#N/A</v>
      </c>
      <c r="C23" s="10" t="e">
        <f>=</f>
        <v>#NAME?</v>
      </c>
    </row>
    <row r="24" ht="12.75">
      <c r="A24" s="5" t="e">
        <f>=</f>
        <v>#NAME?</v>
      </c>
    </row>
    <row r="25" ht="12.75">
      <c r="A25" s="5" t="e">
        <f>=</f>
        <v>#NAME?</v>
      </c>
    </row>
    <row r="26" spans="1:3" ht="13.5" thickBot="1">
      <c r="A26" s="5" t="b">
        <f>1</f>
        <v>0</v>
      </c>
      <c r="C26" s="13" t="s">
        <v>23</v>
      </c>
    </row>
    <row r="27" spans="1:3" ht="12.75">
      <c r="A27" s="5" t="b">
        <f>1</f>
        <v>0</v>
      </c>
      <c r="C27" s="5" t="b">
        <f>C19</f>
        <v>0</v>
      </c>
    </row>
    <row r="28" spans="1:3" ht="12.75">
      <c r="A28" s="5" t="b">
        <f>1</f>
        <v>0</v>
      </c>
      <c r="C28" s="5" t="e">
        <f>TRUE,</f>
        <v>#NAME?</v>
      </c>
    </row>
    <row r="29" spans="1:3" ht="12.75">
      <c r="A29" s="5" t="b">
        <f>=</f>
        <v>0</v>
      </c>
      <c r="C29" s="5" t="e">
        <f>#N/A</f>
        <v>#N/A</v>
      </c>
    </row>
    <row r="30" spans="1:3" ht="12.75">
      <c r="A30" s="5" t="b">
        <f>C18</f>
        <v>0</v>
      </c>
      <c r="C30" s="5" t="e">
        <f>=</f>
        <v>#NAME?</v>
      </c>
    </row>
    <row r="31" spans="1:3" ht="12.75">
      <c r="A31" s="5" t="b">
        <f>"XL4Poppy",A1</f>
        <v>0</v>
      </c>
      <c r="C31" s="5" t="e">
        <f>FALSE</f>
        <v>#NAME?</v>
      </c>
    </row>
    <row r="32" spans="1:3" ht="12.75">
      <c r="A32" s="5" t="b">
        <f>"Sheet3","Sheet99"</f>
        <v>0</v>
      </c>
      <c r="C32" s="5" t="b">
        <f>=</f>
        <v>0</v>
      </c>
    </row>
    <row r="33" spans="1:3" ht="12.75">
      <c r="A33" s="5" t="b">
        <f>"Sheet1","Sheet3"</f>
        <v>0</v>
      </c>
      <c r="C33" s="5" t="b">
        <f>C19</f>
        <v>0</v>
      </c>
    </row>
    <row r="34" spans="1:3" ht="12.75">
      <c r="A34" s="5" t="b">
        <f>"Sheet99","Sheet1"</f>
        <v>0</v>
      </c>
      <c r="C34" s="5" t="b">
        <f>"XL4Poppy",A1</f>
        <v>0</v>
      </c>
    </row>
    <row r="35" spans="1:3" ht="12.75">
      <c r="A35" s="5" t="b">
        <f>TRUE,,"VicodinES",TRUE</f>
        <v>0</v>
      </c>
      <c r="C35" s="5" t="e">
        <f>=</f>
        <v>#NAME?</v>
      </c>
    </row>
    <row r="36" spans="1:3" ht="12.75">
      <c r="A36" s="5" t="b">
        <f>=</f>
        <v>0</v>
      </c>
      <c r="C36" s="10" t="e">
        <f>=</f>
        <v>#NAME?</v>
      </c>
    </row>
    <row r="37" ht="12.75">
      <c r="A37" s="5" t="b">
        <f>=</f>
        <v>0</v>
      </c>
    </row>
    <row r="38" ht="12.75">
      <c r="A38" s="5" t="b">
        <f>=</f>
        <v>0</v>
      </c>
    </row>
    <row r="39" spans="1:3" ht="12.75">
      <c r="A39" s="5" t="b">
        <f>A3</f>
        <v>0</v>
      </c>
      <c r="C39" s="12" t="e">
        <f>"XF.Classic.Poppy"</f>
        <v>#NAME?</v>
      </c>
    </row>
    <row r="40" spans="1:3" ht="12.75">
      <c r="A40" s="5" t="b">
        <f>=</f>
        <v>0</v>
      </c>
      <c r="C40" s="5" t="b">
        <f>TRUE,"VicodinES and Lord Natas greet you a good morning!"</f>
        <v>0</v>
      </c>
    </row>
    <row r="41" spans="1:3" ht="12.75">
      <c r="A41" s="10" t="e">
        <f>=</f>
        <v>#NAME?</v>
      </c>
      <c r="C41" s="10" t="e">
        <f>=</f>
        <v>#NAME?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종호</dc:creator>
  <cp:keywords/>
  <dc:description/>
  <cp:lastModifiedBy>예산차석</cp:lastModifiedBy>
  <cp:lastPrinted>2010-12-15T01:15:47Z</cp:lastPrinted>
  <dcterms:created xsi:type="dcterms:W3CDTF">1999-10-30T05:59:07Z</dcterms:created>
  <dcterms:modified xsi:type="dcterms:W3CDTF">2010-12-15T01:15:58Z</dcterms:modified>
  <cp:category/>
  <cp:version/>
  <cp:contentType/>
  <cp:contentStatus/>
</cp:coreProperties>
</file>