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91" activeTab="0"/>
  </bookViews>
  <sheets>
    <sheet name="표지" sheetId="1" r:id="rId1"/>
    <sheet name="1. 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 및 예탁금명세서" sheetId="7" r:id="rId7"/>
    <sheet name="--------" sheetId="8" state="veryHidden" r:id="rId8"/>
  </sheets>
  <definedNames>
    <definedName name="_xlnm.Print_Area" localSheetId="1">'1. 운용총칙'!$A$1:$G$26</definedName>
    <definedName name="_xlnm.Print_Area" localSheetId="2">'2-가. 자금수지총괄'!$A$1:$H$16</definedName>
    <definedName name="_xlnm.Print_Area" localSheetId="3">'2-나. 수입계획'!$A$1:$H$16</definedName>
    <definedName name="_xlnm.Print_Area" localSheetId="5">'3.연도별기금조성및집행현황'!$A$1:$P$12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1"/>
            <rFont val="굴림"/>
            <family val="3"/>
          </rPr>
          <t>2009년도 최종 수입액 추정치</t>
        </r>
      </text>
    </comment>
  </commentList>
</comments>
</file>

<file path=xl/sharedStrings.xml><?xml version="1.0" encoding="utf-8"?>
<sst xmlns="http://schemas.openxmlformats.org/spreadsheetml/2006/main" count="176" uniqueCount="156">
  <si>
    <t>저소득층 자활사업 지원</t>
  </si>
  <si>
    <t>분야</t>
  </si>
  <si>
    <t>부문</t>
  </si>
  <si>
    <t>정책</t>
  </si>
  <si>
    <t>단위</t>
  </si>
  <si>
    <t>세부</t>
  </si>
  <si>
    <t>기초생활보장</t>
  </si>
  <si>
    <t>저소득측 생활안정지원</t>
  </si>
  <si>
    <t>저소득층 자활사업 지원</t>
  </si>
  <si>
    <t>501 융자금</t>
  </si>
  <si>
    <t>01 민간융자금</t>
  </si>
  <si>
    <t>재무활동(주민서비스과)</t>
  </si>
  <si>
    <t>보전지출(기초생활보장기금)</t>
  </si>
  <si>
    <t>602 예치금</t>
  </si>
  <si>
    <t>지  출  합  계</t>
  </si>
  <si>
    <t>전년도
지출액(A)</t>
  </si>
  <si>
    <t>증 감
(B-A)</t>
  </si>
  <si>
    <t>(단위 : 천원)</t>
  </si>
  <si>
    <t>항   목</t>
  </si>
  <si>
    <t>합    계</t>
  </si>
  <si>
    <t>기타</t>
  </si>
  <si>
    <t>계(A)</t>
  </si>
  <si>
    <t>융자금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</si>
  <si>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</si>
  <si>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</si>
  <si>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</si>
  <si>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</si>
  <si>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</si>
  <si>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</si>
  <si>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</si>
  <si>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</si>
  <si>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</si>
  <si>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</si>
  <si>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</si>
  <si>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</si>
  <si>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</si>
  <si>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</si>
  <si>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</si>
  <si>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</si>
  <si>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</si>
  <si>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</si>
  <si>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</si>
  <si>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</si>
  <si>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</si>
  <si>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·예탁금상환금</t>
  </si>
  <si>
    <t xml:space="preserve"> ·예치금회수</t>
  </si>
  <si>
    <t xml:space="preserve"> ·보   조   금</t>
  </si>
  <si>
    <t xml:space="preserve"> ·차   입   금</t>
  </si>
  <si>
    <t xml:space="preserve"> ·예   수   금</t>
  </si>
  <si>
    <t xml:space="preserve"> ·이 자 수 입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</si>
  <si>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</si>
  <si>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</si>
  <si>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</si>
  <si>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</si>
  <si>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</si>
  <si>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</si>
  <si>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</si>
  <si>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</si>
  <si>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</si>
  <si>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</si>
  <si>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</si>
  <si>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</si>
  <si>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산출내역</t>
  </si>
  <si>
    <t>계(B)</t>
  </si>
  <si>
    <t>합 계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</si>
  <si>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</si>
  <si>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</si>
  <si>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</si>
  <si>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</si>
  <si>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</si>
  <si>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</si>
  <si>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</si>
  <si>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</si>
  <si>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</si>
  <si>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</si>
  <si>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</si>
  <si>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</si>
  <si>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1. 운용총칙</t>
  </si>
  <si>
    <t>(1) 기금조성 현황</t>
  </si>
  <si>
    <t>비  고</t>
  </si>
  <si>
    <t>2. 자금운용계획</t>
  </si>
  <si>
    <t>잔  액
(A-B)</t>
  </si>
  <si>
    <t>조       성       액</t>
  </si>
  <si>
    <t>집        행        액</t>
  </si>
  <si>
    <t xml:space="preserve">    가. 기금설치 및 운용개요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</si>
  <si>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</si>
  <si>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</si>
  <si>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</si>
  <si>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</si>
  <si>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</si>
  <si>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</si>
  <si>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</si>
  <si>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</si>
  <si>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</si>
  <si>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</si>
  <si>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</si>
  <si>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>주민서비스과</t>
  </si>
  <si>
    <t>(2) 설치목적 : 자활사업에 필요한 재원충당 및 기금의 효율적 운용관리</t>
  </si>
  <si>
    <t xml:space="preserve">(2) 재원조성 : 자립준비적립금 미 지급분, 기금운용수입, 이자수입  </t>
  </si>
  <si>
    <t>부산 은행</t>
  </si>
  <si>
    <t>214 사업수입</t>
  </si>
  <si>
    <t>214-01
사업장생산수입</t>
  </si>
  <si>
    <t>216-02
민간융자금회수이자수입</t>
  </si>
  <si>
    <t xml:space="preserve">  가. 자금수지총괄</t>
  </si>
  <si>
    <t xml:space="preserve">   다. 지출계획</t>
  </si>
  <si>
    <t>2009년도말
현재액(A)</t>
  </si>
  <si>
    <t>2010년도말
현재액(B)</t>
  </si>
  <si>
    <t>2005
까지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</si>
  <si>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</si>
  <si>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</si>
  <si>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</si>
  <si>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</si>
  <si>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예수금</t>
  </si>
  <si>
    <t>고유
목적
사업비</t>
  </si>
  <si>
    <t>인력 운
영비 및
기본경비</t>
  </si>
  <si>
    <t>차입금
원리금
상환</t>
  </si>
  <si>
    <t>(3) 설치년도 : 2005년 5월(조례제정일 2004년 12월 31일 조례 제629호, )</t>
  </si>
  <si>
    <t xml:space="preserve">         (개정 '05.06.22 제643호, '05.07.29 제654호, '09.07.15 제782호, '10.04.30 제811호)</t>
  </si>
  <si>
    <t xml:space="preserve">(2) 2011년도 기금사업 개요 </t>
  </si>
  <si>
    <t xml:space="preserve">    ○ 예금이자 수입 등 : 23,292천원</t>
  </si>
  <si>
    <t>2010년도말
현재액(A)</t>
  </si>
  <si>
    <t>2011년도 조성계획</t>
  </si>
  <si>
    <t>2011년도말 현재액
(A + B)</t>
  </si>
  <si>
    <t>(3) 지원기준 : 지방자치단체가 선정한 자활공동체, 자활근로사업단, 자활근로 참여자 중 개인창업으로</t>
  </si>
  <si>
    <t xml:space="preserve">                        수익성 및 창업가능성이 높으며 점포(사업장)확보가 필요하다고 결정한 경우</t>
  </si>
  <si>
    <t>2011년도말
현재액(B)</t>
  </si>
  <si>
    <t xml:space="preserve">    ○ 지역자활센터(2개소) 등 전세점포 임대료 융자 : 140,000천원</t>
  </si>
  <si>
    <t xml:space="preserve"> </t>
  </si>
  <si>
    <t xml:space="preserve"> ·기 타 수 입
(자활사업수익금)</t>
  </si>
  <si>
    <t xml:space="preserve"> ·출   연   금</t>
  </si>
  <si>
    <t xml:space="preserve"> ·고유목적사업비</t>
  </si>
  <si>
    <t xml:space="preserve"> ·융   자   금</t>
  </si>
  <si>
    <t xml:space="preserve"> ·인력운영비</t>
  </si>
  <si>
    <t xml:space="preserve"> ·기 본 경 비</t>
  </si>
  <si>
    <t xml:space="preserve"> ·예   탁   금</t>
  </si>
  <si>
    <t xml:space="preserve"> ·예   치   금</t>
  </si>
  <si>
    <t xml:space="preserve"> ·차입원리금상환</t>
  </si>
  <si>
    <t xml:space="preserve"> ·예수금원리금상환</t>
  </si>
  <si>
    <t>·기 타 지 출</t>
  </si>
  <si>
    <t xml:space="preserve"> ·융자금회수
    (이자 포함)</t>
  </si>
  <si>
    <t>편성목</t>
  </si>
  <si>
    <t>○ 융자금                                           140,000,000원</t>
  </si>
  <si>
    <t>01 예치금</t>
  </si>
  <si>
    <t>여유자금 예치</t>
  </si>
  <si>
    <t>○ 예치금                                            512,492,000원</t>
  </si>
  <si>
    <t>(1) 기금사업의 목표 : 자활근로사업 참여자, 자활근로 사업단 및 자활공동체 창업 등에 자금대여로 자활촉진</t>
  </si>
  <si>
    <t xml:space="preserve">    ○ 2개 지역자활센터 자립준비적립금 지급사유 미발생분 적립금 : 14,756천원</t>
  </si>
  <si>
    <t>(1) 설치근거 : 국민기초생활보장법 제18조 및 시행령 제26조, 부산광역시 사하구 자활기금 설치 및 운용조례</t>
  </si>
  <si>
    <t>조직</t>
  </si>
  <si>
    <t>사하구 자활기금 운용계획</t>
  </si>
  <si>
    <t>자활기금 운용계획</t>
  </si>
  <si>
    <t>○ 자립준비적립금 사유 미발생액
                                     14,756,000원</t>
  </si>
  <si>
    <t>○ 예치금 이자수입           16,292,000원</t>
  </si>
  <si>
    <t>○ 민간융자금에 대한 이자수입
                                       7,000,000원</t>
  </si>
  <si>
    <t>○ 예치금 회수                614,444,000원</t>
  </si>
  <si>
    <t xml:space="preserve">  나. 수입계획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</si>
</sst>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가는각진제목체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sz val="11"/>
      <name val="바탕"/>
      <family val="1"/>
    </font>
    <font>
      <sz val="11"/>
      <name val="굴림"/>
      <family val="3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16">
    <xf numFmtId="0" fontId="0" fillId="0" borderId="0" xfId="0" applyAlignment="1">
      <alignment/>
    </xf>
    <xf numFmtId="0" fontId="8" fillId="33" borderId="0" xfId="65" applyFont="1" applyFill="1">
      <alignment/>
      <protection/>
    </xf>
    <xf numFmtId="0" fontId="5" fillId="0" borderId="0" xfId="65">
      <alignment/>
      <protection/>
    </xf>
    <xf numFmtId="0" fontId="5" fillId="33" borderId="0" xfId="65" applyFill="1">
      <alignment/>
      <protection/>
    </xf>
    <xf numFmtId="0" fontId="5" fillId="34" borderId="12" xfId="65" applyFill="1" applyBorder="1">
      <alignment/>
      <protection/>
    </xf>
    <xf numFmtId="0" fontId="5" fillId="35" borderId="13" xfId="65" applyFill="1" applyBorder="1">
      <alignment/>
      <protection/>
    </xf>
    <xf numFmtId="0" fontId="9" fillId="36" borderId="14" xfId="65" applyFont="1" applyFill="1" applyBorder="1" applyAlignment="1">
      <alignment horizontal="center"/>
      <protection/>
    </xf>
    <xf numFmtId="0" fontId="10" fillId="37" borderId="15" xfId="65" applyFont="1" applyFill="1" applyBorder="1" applyAlignment="1">
      <alignment horizontal="center"/>
      <protection/>
    </xf>
    <xf numFmtId="0" fontId="9" fillId="36" borderId="15" xfId="65" applyFont="1" applyFill="1" applyBorder="1" applyAlignment="1">
      <alignment horizontal="center"/>
      <protection/>
    </xf>
    <xf numFmtId="0" fontId="9" fillId="36" borderId="16" xfId="65" applyFont="1" applyFill="1" applyBorder="1" applyAlignment="1">
      <alignment horizontal="center"/>
      <protection/>
    </xf>
    <xf numFmtId="0" fontId="5" fillId="35" borderId="17" xfId="65" applyFill="1" applyBorder="1">
      <alignment/>
      <protection/>
    </xf>
    <xf numFmtId="0" fontId="5" fillId="34" borderId="18" xfId="65" applyFill="1" applyBorder="1">
      <alignment/>
      <protection/>
    </xf>
    <xf numFmtId="0" fontId="5" fillId="35" borderId="18" xfId="65" applyFill="1" applyBorder="1">
      <alignment/>
      <protection/>
    </xf>
    <xf numFmtId="0" fontId="5" fillId="34" borderId="19" xfId="65" applyFill="1" applyBorder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8" fontId="15" fillId="0" borderId="18" xfId="49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1" fontId="15" fillId="0" borderId="20" xfId="49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shrinkToFit="1"/>
    </xf>
    <xf numFmtId="0" fontId="15" fillId="0" borderId="23" xfId="0" applyFont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3" fontId="16" fillId="0" borderId="29" xfId="0" applyNumberFormat="1" applyFont="1" applyFill="1" applyBorder="1" applyAlignment="1">
      <alignment horizontal="right" vertical="center" shrinkToFit="1"/>
    </xf>
    <xf numFmtId="0" fontId="17" fillId="34" borderId="2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41" fontId="15" fillId="0" borderId="30" xfId="49" applyNumberFormat="1" applyFont="1" applyFill="1" applyBorder="1" applyAlignment="1">
      <alignment vertical="center" wrapText="1"/>
    </xf>
    <xf numFmtId="0" fontId="15" fillId="0" borderId="31" xfId="49" applyNumberFormat="1" applyFont="1" applyFill="1" applyBorder="1" applyAlignment="1">
      <alignment vertical="center" wrapText="1"/>
    </xf>
    <xf numFmtId="0" fontId="15" fillId="0" borderId="22" xfId="49" applyNumberFormat="1" applyFont="1" applyFill="1" applyBorder="1" applyAlignment="1">
      <alignment vertical="center" wrapText="1"/>
    </xf>
    <xf numFmtId="0" fontId="16" fillId="0" borderId="29" xfId="0" applyFont="1" applyBorder="1" applyAlignment="1">
      <alignment vertical="center" wrapText="1" shrinkToFit="1"/>
    </xf>
    <xf numFmtId="0" fontId="16" fillId="0" borderId="29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3" fontId="16" fillId="0" borderId="32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6" fillId="0" borderId="33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3" fontId="16" fillId="0" borderId="35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178" fontId="16" fillId="0" borderId="37" xfId="0" applyNumberFormat="1" applyFont="1" applyFill="1" applyBorder="1" applyAlignment="1">
      <alignment horizontal="right" vertical="center" shrinkToFit="1"/>
    </xf>
    <xf numFmtId="0" fontId="18" fillId="34" borderId="38" xfId="0" applyFont="1" applyFill="1" applyBorder="1" applyAlignment="1">
      <alignment horizontal="center" vertical="center" wrapText="1" shrinkToFit="1"/>
    </xf>
    <xf numFmtId="0" fontId="18" fillId="34" borderId="39" xfId="0" applyFont="1" applyFill="1" applyBorder="1" applyAlignment="1">
      <alignment horizontal="center" vertical="center" wrapText="1" shrinkToFit="1"/>
    </xf>
    <xf numFmtId="0" fontId="18" fillId="34" borderId="40" xfId="0" applyFont="1" applyFill="1" applyBorder="1" applyAlignment="1">
      <alignment vertical="center" wrapText="1" shrinkToFit="1"/>
    </xf>
    <xf numFmtId="0" fontId="18" fillId="34" borderId="40" xfId="0" applyFont="1" applyFill="1" applyBorder="1" applyAlignment="1">
      <alignment horizontal="center" vertical="center" wrapText="1" shrinkToFit="1"/>
    </xf>
    <xf numFmtId="0" fontId="18" fillId="34" borderId="41" xfId="0" applyFont="1" applyFill="1" applyBorder="1" applyAlignment="1">
      <alignment horizontal="center" vertical="center" wrapText="1" shrinkToFit="1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78" fontId="16" fillId="0" borderId="44" xfId="0" applyNumberFormat="1" applyFont="1" applyFill="1" applyBorder="1" applyAlignment="1">
      <alignment horizontal="right" vertical="center" shrinkToFit="1"/>
    </xf>
    <xf numFmtId="3" fontId="18" fillId="0" borderId="45" xfId="0" applyNumberFormat="1" applyFont="1" applyFill="1" applyBorder="1" applyAlignment="1">
      <alignment horizontal="right" vertical="center" shrinkToFit="1"/>
    </xf>
    <xf numFmtId="178" fontId="18" fillId="0" borderId="46" xfId="0" applyNumberFormat="1" applyFont="1" applyFill="1" applyBorder="1" applyAlignment="1">
      <alignment horizontal="right" vertical="center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0" fontId="16" fillId="0" borderId="19" xfId="0" applyFont="1" applyBorder="1" applyAlignment="1">
      <alignment horizontal="left" vertical="center" shrinkToFit="1"/>
    </xf>
    <xf numFmtId="0" fontId="15" fillId="0" borderId="47" xfId="0" applyFont="1" applyBorder="1" applyAlignment="1">
      <alignment horizontal="center" vertical="center" wrapText="1"/>
    </xf>
    <xf numFmtId="178" fontId="15" fillId="0" borderId="13" xfId="49" applyNumberFormat="1" applyFont="1" applyFill="1" applyBorder="1" applyAlignment="1">
      <alignment horizontal="right" vertical="center" shrinkToFit="1"/>
    </xf>
    <xf numFmtId="41" fontId="17" fillId="0" borderId="17" xfId="49" applyFont="1" applyFill="1" applyBorder="1" applyAlignment="1">
      <alignment horizontal="center" vertical="center" shrinkToFit="1"/>
    </xf>
    <xf numFmtId="176" fontId="17" fillId="34" borderId="48" xfId="0" applyNumberFormat="1" applyFont="1" applyFill="1" applyBorder="1" applyAlignment="1">
      <alignment horizontal="center" vertical="center" shrinkToFit="1"/>
    </xf>
    <xf numFmtId="176" fontId="17" fillId="34" borderId="48" xfId="0" applyNumberFormat="1" applyFont="1" applyFill="1" applyBorder="1" applyAlignment="1">
      <alignment horizontal="center" vertical="center" wrapText="1" shrinkToFit="1"/>
    </xf>
    <xf numFmtId="176" fontId="17" fillId="34" borderId="49" xfId="0" applyNumberFormat="1" applyFont="1" applyFill="1" applyBorder="1" applyAlignment="1">
      <alignment horizontal="center" vertical="center" shrinkToFit="1"/>
    </xf>
    <xf numFmtId="176" fontId="17" fillId="34" borderId="50" xfId="0" applyNumberFormat="1" applyFont="1" applyFill="1" applyBorder="1" applyAlignment="1">
      <alignment horizontal="center" vertical="center" wrapText="1" shrinkToFit="1"/>
    </xf>
    <xf numFmtId="3" fontId="17" fillId="0" borderId="47" xfId="0" applyNumberFormat="1" applyFont="1" applyBorder="1" applyAlignment="1">
      <alignment horizontal="center" vertical="center" shrinkToFit="1"/>
    </xf>
    <xf numFmtId="178" fontId="15" fillId="0" borderId="51" xfId="49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wrapText="1" shrinkToFit="1"/>
    </xf>
    <xf numFmtId="178" fontId="15" fillId="0" borderId="44" xfId="49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shrinkToFit="1"/>
    </xf>
    <xf numFmtId="3" fontId="15" fillId="0" borderId="52" xfId="0" applyNumberFormat="1" applyFont="1" applyBorder="1" applyAlignment="1">
      <alignment horizontal="left" vertical="center" wrapText="1" shrinkToFit="1"/>
    </xf>
    <xf numFmtId="178" fontId="15" fillId="0" borderId="19" xfId="49" applyNumberFormat="1" applyFont="1" applyFill="1" applyBorder="1" applyAlignment="1">
      <alignment horizontal="right" vertical="center" shrinkToFit="1"/>
    </xf>
    <xf numFmtId="178" fontId="15" fillId="0" borderId="36" xfId="49" applyNumberFormat="1" applyFont="1" applyFill="1" applyBorder="1" applyAlignment="1">
      <alignment horizontal="right" vertical="center" shrinkToFit="1"/>
    </xf>
    <xf numFmtId="0" fontId="15" fillId="0" borderId="42" xfId="0" applyFont="1" applyFill="1" applyBorder="1" applyAlignment="1">
      <alignment vertical="center" wrapText="1"/>
    </xf>
    <xf numFmtId="41" fontId="15" fillId="0" borderId="53" xfId="49" applyNumberFormat="1" applyFont="1" applyFill="1" applyBorder="1" applyAlignment="1">
      <alignment vertical="center" wrapText="1"/>
    </xf>
    <xf numFmtId="178" fontId="15" fillId="0" borderId="53" xfId="49" applyNumberFormat="1" applyFont="1" applyFill="1" applyBorder="1" applyAlignment="1">
      <alignment vertical="center" wrapText="1"/>
    </xf>
    <xf numFmtId="0" fontId="15" fillId="0" borderId="46" xfId="49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7" xfId="0" applyNumberFormat="1" applyFont="1" applyFill="1" applyBorder="1" applyAlignment="1">
      <alignment horizontal="right" vertical="center" shrinkToFit="1"/>
    </xf>
    <xf numFmtId="0" fontId="17" fillId="34" borderId="48" xfId="0" applyFont="1" applyFill="1" applyBorder="1" applyAlignment="1">
      <alignment horizontal="center" vertical="center" wrapText="1"/>
    </xf>
    <xf numFmtId="178" fontId="15" fillId="0" borderId="17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3" fontId="16" fillId="0" borderId="30" xfId="0" applyNumberFormat="1" applyFont="1" applyFill="1" applyBorder="1" applyAlignment="1">
      <alignment horizontal="right" vertical="center" shrinkToFit="1"/>
    </xf>
    <xf numFmtId="3" fontId="16" fillId="0" borderId="2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left" vertical="center" shrinkToFit="1"/>
    </xf>
    <xf numFmtId="3" fontId="15" fillId="0" borderId="19" xfId="0" applyNumberFormat="1" applyFont="1" applyFill="1" applyBorder="1" applyAlignment="1">
      <alignment horizontal="left" vertical="center" shrinkToFit="1"/>
    </xf>
    <xf numFmtId="3" fontId="15" fillId="0" borderId="17" xfId="49" applyNumberFormat="1" applyFont="1" applyFill="1" applyBorder="1" applyAlignment="1">
      <alignment horizontal="right" vertical="center" shrinkToFit="1"/>
    </xf>
    <xf numFmtId="3" fontId="15" fillId="0" borderId="20" xfId="49" applyNumberFormat="1" applyFont="1" applyFill="1" applyBorder="1" applyAlignment="1">
      <alignment horizontal="right" vertical="center" shrinkToFit="1"/>
    </xf>
    <xf numFmtId="3" fontId="15" fillId="0" borderId="17" xfId="49" applyNumberFormat="1" applyFont="1" applyFill="1" applyBorder="1" applyAlignment="1">
      <alignment vertical="center" shrinkToFit="1"/>
    </xf>
    <xf numFmtId="3" fontId="15" fillId="0" borderId="20" xfId="49" applyNumberFormat="1" applyFont="1" applyFill="1" applyBorder="1" applyAlignment="1">
      <alignment vertical="center" shrinkToFit="1"/>
    </xf>
    <xf numFmtId="3" fontId="15" fillId="0" borderId="19" xfId="49" applyNumberFormat="1" applyFont="1" applyFill="1" applyBorder="1" applyAlignment="1">
      <alignment vertical="center" shrinkToFit="1"/>
    </xf>
    <xf numFmtId="3" fontId="15" fillId="0" borderId="20" xfId="0" applyNumberFormat="1" applyFont="1" applyFill="1" applyBorder="1" applyAlignment="1">
      <alignment vertical="center" shrinkToFit="1"/>
    </xf>
    <xf numFmtId="0" fontId="15" fillId="0" borderId="22" xfId="49" applyNumberFormat="1" applyFont="1" applyFill="1" applyBorder="1" applyAlignment="1">
      <alignment vertical="center" wrapText="1" shrinkToFit="1"/>
    </xf>
    <xf numFmtId="41" fontId="15" fillId="0" borderId="18" xfId="49" applyNumberFormat="1" applyFont="1" applyFill="1" applyBorder="1" applyAlignment="1">
      <alignment vertical="center" wrapText="1"/>
    </xf>
    <xf numFmtId="0" fontId="15" fillId="0" borderId="44" xfId="49" applyNumberFormat="1" applyFont="1" applyFill="1" applyBorder="1" applyAlignment="1">
      <alignment vertical="center" wrapText="1"/>
    </xf>
    <xf numFmtId="178" fontId="15" fillId="0" borderId="30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178" fontId="15" fillId="0" borderId="20" xfId="0" applyNumberFormat="1" applyFont="1" applyFill="1" applyBorder="1" applyAlignment="1">
      <alignment vertical="center" shrinkToFit="1"/>
    </xf>
    <xf numFmtId="0" fontId="15" fillId="0" borderId="54" xfId="0" applyFont="1" applyBorder="1" applyAlignment="1">
      <alignment horizontal="center" vertical="center" wrapText="1"/>
    </xf>
    <xf numFmtId="3" fontId="16" fillId="0" borderId="53" xfId="0" applyNumberFormat="1" applyFont="1" applyFill="1" applyBorder="1" applyAlignment="1">
      <alignment horizontal="right" vertical="center" shrinkToFit="1"/>
    </xf>
    <xf numFmtId="178" fontId="16" fillId="0" borderId="31" xfId="0" applyNumberFormat="1" applyFont="1" applyFill="1" applyBorder="1" applyAlignment="1">
      <alignment horizontal="right" vertical="center" shrinkToFit="1"/>
    </xf>
    <xf numFmtId="3" fontId="16" fillId="0" borderId="13" xfId="49" applyNumberFormat="1" applyFont="1" applyFill="1" applyBorder="1" applyAlignment="1">
      <alignment vertical="center" shrinkToFit="1"/>
    </xf>
    <xf numFmtId="178" fontId="16" fillId="0" borderId="46" xfId="0" applyNumberFormat="1" applyFont="1" applyFill="1" applyBorder="1" applyAlignment="1">
      <alignment horizontal="right" vertical="center" shrinkToFit="1"/>
    </xf>
    <xf numFmtId="0" fontId="17" fillId="34" borderId="4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6" fontId="17" fillId="34" borderId="55" xfId="0" applyNumberFormat="1" applyFont="1" applyFill="1" applyBorder="1" applyAlignment="1">
      <alignment horizontal="center" vertical="center" shrinkToFit="1"/>
    </xf>
    <xf numFmtId="176" fontId="17" fillId="34" borderId="56" xfId="0" applyNumberFormat="1" applyFont="1" applyFill="1" applyBorder="1" applyAlignment="1">
      <alignment horizontal="center" vertical="center" shrinkToFit="1"/>
    </xf>
    <xf numFmtId="176" fontId="17" fillId="34" borderId="57" xfId="0" applyNumberFormat="1" applyFont="1" applyFill="1" applyBorder="1" applyAlignment="1">
      <alignment horizontal="center" vertical="center" shrinkToFit="1"/>
    </xf>
    <xf numFmtId="176" fontId="17" fillId="34" borderId="58" xfId="0" applyNumberFormat="1" applyFont="1" applyFill="1" applyBorder="1" applyAlignment="1">
      <alignment horizontal="center" vertical="center" shrinkToFit="1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65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7" fillId="34" borderId="67" xfId="0" applyFont="1" applyFill="1" applyBorder="1" applyAlignment="1">
      <alignment horizontal="center" vertical="center"/>
    </xf>
    <xf numFmtId="0" fontId="17" fillId="34" borderId="68" xfId="0" applyFont="1" applyFill="1" applyBorder="1" applyAlignment="1">
      <alignment horizontal="center" vertical="center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8" fillId="34" borderId="40" xfId="0" applyFont="1" applyFill="1" applyBorder="1" applyAlignment="1">
      <alignment horizontal="center" vertical="center" wrapText="1" shrinkToFit="1"/>
    </xf>
    <xf numFmtId="0" fontId="18" fillId="34" borderId="69" xfId="0" applyFont="1" applyFill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27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vertical="center" wrapText="1" shrinkToFit="1"/>
    </xf>
    <xf numFmtId="0" fontId="16" fillId="0" borderId="27" xfId="0" applyFont="1" applyBorder="1" applyAlignment="1">
      <alignment vertical="center" wrapText="1" shrinkToFit="1"/>
    </xf>
    <xf numFmtId="0" fontId="16" fillId="0" borderId="43" xfId="0" applyFont="1" applyFill="1" applyBorder="1" applyAlignment="1">
      <alignment horizontal="left" vertical="center" shrinkToFit="1"/>
    </xf>
    <xf numFmtId="0" fontId="16" fillId="0" borderId="70" xfId="0" applyFont="1" applyFill="1" applyBorder="1" applyAlignment="1">
      <alignment horizontal="left" vertical="center" shrinkToFit="1"/>
    </xf>
    <xf numFmtId="0" fontId="15" fillId="0" borderId="71" xfId="0" applyFont="1" applyBorder="1" applyAlignment="1">
      <alignment horizontal="right"/>
    </xf>
    <xf numFmtId="0" fontId="18" fillId="34" borderId="72" xfId="0" applyFont="1" applyFill="1" applyBorder="1" applyAlignment="1">
      <alignment horizontal="center" vertical="center" wrapText="1" shrinkToFit="1"/>
    </xf>
    <xf numFmtId="0" fontId="16" fillId="0" borderId="73" xfId="0" applyFont="1" applyBorder="1" applyAlignment="1">
      <alignment horizontal="left" vertical="center" wrapText="1" shrinkToFit="1"/>
    </xf>
    <xf numFmtId="0" fontId="16" fillId="0" borderId="74" xfId="0" applyFont="1" applyBorder="1" applyAlignment="1">
      <alignment horizontal="left" vertical="center" wrapText="1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left" vertical="center"/>
    </xf>
    <xf numFmtId="0" fontId="16" fillId="0" borderId="75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50" xfId="0" applyFont="1" applyFill="1" applyBorder="1" applyAlignment="1">
      <alignment horizontal="center" vertical="center" wrapText="1"/>
    </xf>
    <xf numFmtId="0" fontId="17" fillId="34" borderId="76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7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_1202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omma [0]_ SG&amp;A Bridge " xfId="72"/>
    <cellStyle name="Comma_ SG&amp;A Bridge " xfId="73"/>
    <cellStyle name="Currency [0]_ SG&amp;A Bridge " xfId="74"/>
    <cellStyle name="Currency_ SG&amp;A Bridge " xfId="75"/>
    <cellStyle name="Header1" xfId="76"/>
    <cellStyle name="Header2" xfId="77"/>
    <cellStyle name="Normal_ SG&amp;A Bridge 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38" customFormat="1" ht="30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8" customFormat="1" ht="30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8" customFormat="1" ht="49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38" customFormat="1" ht="37.5" customHeight="1">
      <c r="A4" s="149" t="s">
        <v>149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s="41" customFormat="1" ht="49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38" customFormat="1" ht="30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38" customFormat="1" ht="30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38" customFormat="1" ht="30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38" customFormat="1" ht="30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s="38" customFormat="1" ht="30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s="38" customFormat="1" ht="30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38" customFormat="1" ht="30" customHeight="1">
      <c r="A12" s="39"/>
      <c r="B12" s="148" t="s">
        <v>96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s="38" customFormat="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s="38" customFormat="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8661417322834646" header="0.5118110236220472" footer="0.5118110236220472"/>
  <pageSetup firstPageNumber="57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view="pageBreakPreview" zoomScale="90" zoomScaleNormal="70" zoomScaleSheetLayoutView="90" zoomScalePageLayoutView="0" workbookViewId="0" topLeftCell="A1">
      <selection activeCell="A2" sqref="A2:G2"/>
    </sheetView>
  </sheetViews>
  <sheetFormatPr defaultColWidth="8.88671875" defaultRowHeight="13.5"/>
  <cols>
    <col min="1" max="1" width="8.4453125" style="57" customWidth="1"/>
    <col min="2" max="2" width="19.88671875" style="57" customWidth="1"/>
    <col min="3" max="5" width="19.3359375" style="57" customWidth="1"/>
    <col min="6" max="6" width="19.77734375" style="57" customWidth="1"/>
    <col min="7" max="7" width="19.3359375" style="57" customWidth="1"/>
    <col min="8" max="8" width="6.5546875" style="57" hidden="1" customWidth="1"/>
    <col min="9" max="16384" width="8.88671875" style="57" customWidth="1"/>
  </cols>
  <sheetData>
    <row r="2" spans="1:7" ht="37.5" customHeight="1">
      <c r="A2" s="150" t="s">
        <v>150</v>
      </c>
      <c r="B2" s="150"/>
      <c r="C2" s="150"/>
      <c r="D2" s="150"/>
      <c r="E2" s="150"/>
      <c r="F2" s="150"/>
      <c r="G2" s="150"/>
    </row>
    <row r="3" ht="10.5" customHeight="1"/>
    <row r="4" spans="1:3" ht="21" customHeight="1">
      <c r="A4" s="154" t="s">
        <v>77</v>
      </c>
      <c r="B4" s="154"/>
      <c r="C4" s="154"/>
    </row>
    <row r="5" ht="21" customHeight="1">
      <c r="A5" s="58" t="s">
        <v>84</v>
      </c>
    </row>
    <row r="6" s="59" customFormat="1" ht="19.5" customHeight="1">
      <c r="B6" s="59" t="s">
        <v>147</v>
      </c>
    </row>
    <row r="7" s="59" customFormat="1" ht="19.5" customHeight="1">
      <c r="B7" s="59" t="s">
        <v>97</v>
      </c>
    </row>
    <row r="8" s="59" customFormat="1" ht="19.5" customHeight="1">
      <c r="B8" s="59" t="s">
        <v>116</v>
      </c>
    </row>
    <row r="9" ht="19.5" customHeight="1">
      <c r="B9" s="59" t="s">
        <v>117</v>
      </c>
    </row>
    <row r="10" ht="9.75" customHeight="1">
      <c r="B10" s="59"/>
    </row>
    <row r="11" ht="21" customHeight="1">
      <c r="A11" s="58" t="s">
        <v>42</v>
      </c>
    </row>
    <row r="12" s="59" customFormat="1" ht="19.5" customHeight="1">
      <c r="B12" s="59" t="s">
        <v>145</v>
      </c>
    </row>
    <row r="13" s="59" customFormat="1" ht="19.5" customHeight="1">
      <c r="B13" s="59" t="s">
        <v>118</v>
      </c>
    </row>
    <row r="14" s="59" customFormat="1" ht="19.5" customHeight="1">
      <c r="B14" s="59" t="s">
        <v>146</v>
      </c>
    </row>
    <row r="15" s="59" customFormat="1" ht="19.5" customHeight="1">
      <c r="B15" s="59" t="s">
        <v>119</v>
      </c>
    </row>
    <row r="16" spans="1:2" s="59" customFormat="1" ht="19.5" customHeight="1">
      <c r="A16" s="60"/>
      <c r="B16" s="59" t="s">
        <v>126</v>
      </c>
    </row>
    <row r="17" s="59" customFormat="1" ht="9.75" customHeight="1"/>
    <row r="18" ht="21" customHeight="1">
      <c r="A18" s="58" t="s">
        <v>43</v>
      </c>
    </row>
    <row r="19" ht="21" customHeight="1">
      <c r="B19" s="59" t="s">
        <v>78</v>
      </c>
    </row>
    <row r="20" spans="2:7" ht="16.5" customHeight="1">
      <c r="B20" s="59"/>
      <c r="G20" s="28" t="s">
        <v>17</v>
      </c>
    </row>
    <row r="21" spans="2:8" ht="21" customHeight="1">
      <c r="B21" s="153" t="s">
        <v>120</v>
      </c>
      <c r="C21" s="155" t="s">
        <v>121</v>
      </c>
      <c r="D21" s="156"/>
      <c r="E21" s="157"/>
      <c r="F21" s="153" t="s">
        <v>122</v>
      </c>
      <c r="G21" s="151" t="s">
        <v>79</v>
      </c>
      <c r="H21" s="61"/>
    </row>
    <row r="22" spans="2:8" ht="21" customHeight="1">
      <c r="B22" s="152"/>
      <c r="C22" s="16" t="s">
        <v>39</v>
      </c>
      <c r="D22" s="16" t="s">
        <v>40</v>
      </c>
      <c r="E22" s="16" t="s">
        <v>41</v>
      </c>
      <c r="F22" s="152"/>
      <c r="G22" s="152"/>
      <c r="H22" s="61"/>
    </row>
    <row r="23" spans="2:8" ht="21" customHeight="1">
      <c r="B23" s="17">
        <v>614444</v>
      </c>
      <c r="C23" s="17">
        <f>SUM('2-가. 자금수지총괄'!C8:C12,'2-가. 자금수지총괄'!C14:C16)</f>
        <v>38048</v>
      </c>
      <c r="D23" s="17">
        <f>SUM('2-가. 자금수지총괄'!G8:G11,'2-가. 자금수지총괄'!G14:G15)</f>
        <v>140000</v>
      </c>
      <c r="E23" s="17">
        <f>C23-D23</f>
        <v>-101952</v>
      </c>
      <c r="F23" s="17">
        <f>B23+E23</f>
        <v>512492</v>
      </c>
      <c r="G23" s="16"/>
      <c r="H23" s="61"/>
    </row>
    <row r="24" ht="19.5" customHeight="1">
      <c r="B24" s="59" t="s">
        <v>98</v>
      </c>
    </row>
    <row r="25" ht="19.5" customHeight="1">
      <c r="B25" s="59" t="s">
        <v>123</v>
      </c>
    </row>
    <row r="26" ht="19.5" customHeight="1">
      <c r="B26" s="59" t="s">
        <v>124</v>
      </c>
    </row>
    <row r="27" ht="15" customHeight="1"/>
  </sheetData>
  <sheetProtection/>
  <mergeCells count="6">
    <mergeCell ref="A2:G2"/>
    <mergeCell ref="G21:G22"/>
    <mergeCell ref="B21:B22"/>
    <mergeCell ref="A4:C4"/>
    <mergeCell ref="C21:E21"/>
    <mergeCell ref="F21:F22"/>
  </mergeCells>
  <printOptions/>
  <pageMargins left="0.7480314960629921" right="0.7480314960629921" top="0.984251968503937" bottom="0.8661417322834646" header="0.5118110236220472" footer="0.5118110236220472"/>
  <pageSetup firstPageNumber="59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21.3359375" style="57" customWidth="1"/>
    <col min="2" max="4" width="13.77734375" style="57" customWidth="1"/>
    <col min="5" max="5" width="21.3359375" style="57" customWidth="1"/>
    <col min="6" max="8" width="13.77734375" style="57" customWidth="1"/>
    <col min="9" max="16384" width="8.88671875" style="57" customWidth="1"/>
  </cols>
  <sheetData>
    <row r="1" spans="1:4" ht="16.5" customHeight="1">
      <c r="A1" s="154" t="s">
        <v>80</v>
      </c>
      <c r="B1" s="154"/>
      <c r="C1" s="154"/>
      <c r="D1" s="154"/>
    </row>
    <row r="2" spans="1:4" ht="14.25" customHeight="1">
      <c r="A2" s="18"/>
      <c r="B2" s="18" t="s">
        <v>127</v>
      </c>
      <c r="C2" s="18"/>
      <c r="D2" s="18"/>
    </row>
    <row r="3" spans="1:4" ht="19.5" customHeight="1">
      <c r="A3" s="63" t="s">
        <v>103</v>
      </c>
      <c r="B3" s="18"/>
      <c r="C3" s="18"/>
      <c r="D3" s="18"/>
    </row>
    <row r="4" ht="15" customHeight="1" thickBot="1">
      <c r="H4" s="28" t="s">
        <v>66</v>
      </c>
    </row>
    <row r="5" spans="1:8" s="26" customFormat="1" ht="36.75" customHeight="1">
      <c r="A5" s="158" t="s">
        <v>85</v>
      </c>
      <c r="B5" s="159"/>
      <c r="C5" s="159"/>
      <c r="D5" s="159"/>
      <c r="E5" s="160" t="s">
        <v>86</v>
      </c>
      <c r="F5" s="159"/>
      <c r="G5" s="159"/>
      <c r="H5" s="161"/>
    </row>
    <row r="6" spans="1:8" s="26" customFormat="1" ht="45" customHeight="1" thickBot="1">
      <c r="A6" s="105" t="s">
        <v>18</v>
      </c>
      <c r="B6" s="104" t="s">
        <v>87</v>
      </c>
      <c r="C6" s="104" t="s">
        <v>88</v>
      </c>
      <c r="D6" s="104" t="s">
        <v>89</v>
      </c>
      <c r="E6" s="103" t="s">
        <v>18</v>
      </c>
      <c r="F6" s="104" t="s">
        <v>90</v>
      </c>
      <c r="G6" s="104" t="s">
        <v>91</v>
      </c>
      <c r="H6" s="106" t="s">
        <v>89</v>
      </c>
    </row>
    <row r="7" spans="1:8" s="62" customFormat="1" ht="36" customHeight="1" thickTop="1">
      <c r="A7" s="107" t="s">
        <v>19</v>
      </c>
      <c r="B7" s="131">
        <f>SUM(B8:B16)</f>
        <v>811003</v>
      </c>
      <c r="C7" s="131">
        <f>SUM(C8:C16)</f>
        <v>652492</v>
      </c>
      <c r="D7" s="101">
        <f>SUM(C7-B7)</f>
        <v>-158511</v>
      </c>
      <c r="E7" s="102" t="s">
        <v>19</v>
      </c>
      <c r="F7" s="129">
        <f>SUM(F8:F16)</f>
        <v>811003</v>
      </c>
      <c r="G7" s="129">
        <f>SUM(G8:G16)</f>
        <v>652492</v>
      </c>
      <c r="H7" s="108">
        <f>SUM(G7-F7)</f>
        <v>-158511</v>
      </c>
    </row>
    <row r="8" spans="1:8" s="59" customFormat="1" ht="36" customHeight="1">
      <c r="A8" s="109" t="s">
        <v>129</v>
      </c>
      <c r="B8" s="132"/>
      <c r="C8" s="132"/>
      <c r="D8" s="19">
        <f aca="true" t="shared" si="0" ref="D8:D16">SUM(C8-B8)</f>
        <v>0</v>
      </c>
      <c r="E8" s="127" t="s">
        <v>130</v>
      </c>
      <c r="F8" s="30"/>
      <c r="G8" s="30"/>
      <c r="H8" s="110">
        <f>SUM(G8-F8)</f>
        <v>0</v>
      </c>
    </row>
    <row r="9" spans="1:8" s="59" customFormat="1" ht="36" customHeight="1">
      <c r="A9" s="111" t="s">
        <v>46</v>
      </c>
      <c r="B9" s="132"/>
      <c r="C9" s="132"/>
      <c r="D9" s="19">
        <f t="shared" si="0"/>
        <v>0</v>
      </c>
      <c r="E9" s="127" t="s">
        <v>131</v>
      </c>
      <c r="F9" s="30">
        <v>250000</v>
      </c>
      <c r="G9" s="30">
        <v>140000</v>
      </c>
      <c r="H9" s="110">
        <f aca="true" t="shared" si="1" ref="H9:H15">SUM(G9-F9)</f>
        <v>-110000</v>
      </c>
    </row>
    <row r="10" spans="1:8" s="59" customFormat="1" ht="36" customHeight="1">
      <c r="A10" s="111" t="s">
        <v>47</v>
      </c>
      <c r="B10" s="132"/>
      <c r="C10" s="132"/>
      <c r="D10" s="19">
        <f t="shared" si="0"/>
        <v>0</v>
      </c>
      <c r="E10" s="127" t="s">
        <v>132</v>
      </c>
      <c r="F10" s="130"/>
      <c r="G10" s="130"/>
      <c r="H10" s="110">
        <f t="shared" si="1"/>
        <v>0</v>
      </c>
    </row>
    <row r="11" spans="1:8" s="59" customFormat="1" ht="36" customHeight="1">
      <c r="A11" s="109" t="s">
        <v>139</v>
      </c>
      <c r="B11" s="132"/>
      <c r="C11" s="132"/>
      <c r="D11" s="19">
        <f t="shared" si="0"/>
        <v>0</v>
      </c>
      <c r="E11" s="127" t="s">
        <v>133</v>
      </c>
      <c r="F11" s="30"/>
      <c r="G11" s="30"/>
      <c r="H11" s="110">
        <f t="shared" si="1"/>
        <v>0</v>
      </c>
    </row>
    <row r="12" spans="1:8" s="59" customFormat="1" ht="36" customHeight="1">
      <c r="A12" s="111" t="s">
        <v>44</v>
      </c>
      <c r="B12" s="132"/>
      <c r="C12" s="132"/>
      <c r="D12" s="19">
        <f t="shared" si="0"/>
        <v>0</v>
      </c>
      <c r="E12" s="127" t="s">
        <v>134</v>
      </c>
      <c r="F12" s="30"/>
      <c r="G12" s="30"/>
      <c r="H12" s="110">
        <f t="shared" si="1"/>
        <v>0</v>
      </c>
    </row>
    <row r="13" spans="1:8" s="59" customFormat="1" ht="36" customHeight="1">
      <c r="A13" s="111" t="s">
        <v>45</v>
      </c>
      <c r="B13" s="132">
        <v>765020</v>
      </c>
      <c r="C13" s="132">
        <v>614444</v>
      </c>
      <c r="D13" s="19">
        <f t="shared" si="0"/>
        <v>-150576</v>
      </c>
      <c r="E13" s="127" t="s">
        <v>135</v>
      </c>
      <c r="F13" s="134">
        <v>561003</v>
      </c>
      <c r="G13" s="134">
        <v>512492</v>
      </c>
      <c r="H13" s="110">
        <f t="shared" si="1"/>
        <v>-48511</v>
      </c>
    </row>
    <row r="14" spans="1:8" s="59" customFormat="1" ht="36" customHeight="1">
      <c r="A14" s="111" t="s">
        <v>48</v>
      </c>
      <c r="B14" s="132"/>
      <c r="C14" s="132"/>
      <c r="D14" s="19">
        <f t="shared" si="0"/>
        <v>0</v>
      </c>
      <c r="E14" s="127" t="s">
        <v>136</v>
      </c>
      <c r="F14" s="134"/>
      <c r="G14" s="134"/>
      <c r="H14" s="110">
        <f t="shared" si="1"/>
        <v>0</v>
      </c>
    </row>
    <row r="15" spans="1:8" s="59" customFormat="1" ht="36" customHeight="1">
      <c r="A15" s="111" t="s">
        <v>49</v>
      </c>
      <c r="B15" s="132">
        <v>25389</v>
      </c>
      <c r="C15" s="132">
        <v>16292</v>
      </c>
      <c r="D15" s="19">
        <f t="shared" si="0"/>
        <v>-9097</v>
      </c>
      <c r="E15" s="127" t="s">
        <v>137</v>
      </c>
      <c r="F15" s="134"/>
      <c r="G15" s="134"/>
      <c r="H15" s="110">
        <f t="shared" si="1"/>
        <v>0</v>
      </c>
    </row>
    <row r="16" spans="1:8" ht="36" customHeight="1" thickBot="1">
      <c r="A16" s="112" t="s">
        <v>128</v>
      </c>
      <c r="B16" s="133">
        <v>20594</v>
      </c>
      <c r="C16" s="133">
        <v>21756</v>
      </c>
      <c r="D16" s="113">
        <f t="shared" si="0"/>
        <v>1162</v>
      </c>
      <c r="E16" s="128" t="s">
        <v>138</v>
      </c>
      <c r="F16" s="133"/>
      <c r="G16" s="133"/>
      <c r="H16" s="114">
        <f>SUM(G16-F16)</f>
        <v>0</v>
      </c>
    </row>
    <row r="17" ht="13.5">
      <c r="B17" s="65"/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60" useFirstPageNumber="1" horizontalDpi="600" verticalDpi="6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88671875" defaultRowHeight="13.5"/>
  <cols>
    <col min="1" max="3" width="4.77734375" style="22" customWidth="1"/>
    <col min="4" max="4" width="22.99609375" style="22" customWidth="1"/>
    <col min="5" max="7" width="15.77734375" style="22" customWidth="1"/>
    <col min="8" max="8" width="40.77734375" style="22" customWidth="1"/>
    <col min="9" max="16384" width="8.88671875" style="22" customWidth="1"/>
  </cols>
  <sheetData>
    <row r="1" spans="1:5" s="24" customFormat="1" ht="19.5">
      <c r="A1" s="23" t="s">
        <v>155</v>
      </c>
      <c r="B1" s="23"/>
      <c r="C1" s="23"/>
      <c r="D1" s="23"/>
      <c r="E1" s="23"/>
    </row>
    <row r="2" spans="1:8" ht="15.75" customHeight="1" thickBot="1">
      <c r="A2" s="20"/>
      <c r="B2" s="20"/>
      <c r="C2" s="20"/>
      <c r="D2" s="21"/>
      <c r="E2" s="21"/>
      <c r="H2" s="33" t="s">
        <v>17</v>
      </c>
    </row>
    <row r="3" spans="1:8" s="25" customFormat="1" ht="33" customHeight="1">
      <c r="A3" s="176" t="s">
        <v>92</v>
      </c>
      <c r="B3" s="177"/>
      <c r="C3" s="177"/>
      <c r="D3" s="177"/>
      <c r="E3" s="164" t="s">
        <v>93</v>
      </c>
      <c r="F3" s="166" t="s">
        <v>88</v>
      </c>
      <c r="G3" s="178" t="s">
        <v>94</v>
      </c>
      <c r="H3" s="162" t="s">
        <v>62</v>
      </c>
    </row>
    <row r="4" spans="1:8" s="25" customFormat="1" ht="33" customHeight="1" thickBot="1">
      <c r="A4" s="73" t="s">
        <v>50</v>
      </c>
      <c r="B4" s="74" t="s">
        <v>51</v>
      </c>
      <c r="C4" s="74" t="s">
        <v>52</v>
      </c>
      <c r="D4" s="146" t="s">
        <v>53</v>
      </c>
      <c r="E4" s="165"/>
      <c r="F4" s="167"/>
      <c r="G4" s="179"/>
      <c r="H4" s="163"/>
    </row>
    <row r="5" spans="1:8" s="26" customFormat="1" ht="30.75" customHeight="1" thickTop="1">
      <c r="A5" s="174" t="s">
        <v>56</v>
      </c>
      <c r="B5" s="175"/>
      <c r="C5" s="175"/>
      <c r="D5" s="175"/>
      <c r="E5" s="75">
        <f>E6</f>
        <v>45983</v>
      </c>
      <c r="F5" s="75">
        <f>F6</f>
        <v>38048</v>
      </c>
      <c r="G5" s="138">
        <f aca="true" t="shared" si="0" ref="G5:G16">F5-E5</f>
        <v>-7935</v>
      </c>
      <c r="H5" s="76"/>
    </row>
    <row r="6" spans="1:8" s="26" customFormat="1" ht="30.75" customHeight="1">
      <c r="A6" s="35"/>
      <c r="B6" s="173" t="s">
        <v>57</v>
      </c>
      <c r="C6" s="170"/>
      <c r="D6" s="170"/>
      <c r="E6" s="27">
        <f>SUM(E7+E9)</f>
        <v>45983</v>
      </c>
      <c r="F6" s="27">
        <f>F7+F9</f>
        <v>38048</v>
      </c>
      <c r="G6" s="139">
        <f t="shared" si="0"/>
        <v>-7935</v>
      </c>
      <c r="H6" s="77"/>
    </row>
    <row r="7" spans="1:8" s="26" customFormat="1" ht="30.75" customHeight="1">
      <c r="A7" s="36"/>
      <c r="B7" s="37"/>
      <c r="C7" s="170" t="s">
        <v>100</v>
      </c>
      <c r="D7" s="171"/>
      <c r="E7" s="27">
        <f>E8</f>
        <v>20594</v>
      </c>
      <c r="F7" s="27">
        <f>F8</f>
        <v>14756</v>
      </c>
      <c r="G7" s="139">
        <f t="shared" si="0"/>
        <v>-5838</v>
      </c>
      <c r="H7" s="77"/>
    </row>
    <row r="8" spans="1:8" s="26" customFormat="1" ht="39.75" customHeight="1">
      <c r="A8" s="36"/>
      <c r="B8" s="44"/>
      <c r="C8" s="55"/>
      <c r="D8" s="147" t="s">
        <v>101</v>
      </c>
      <c r="E8" s="27">
        <v>20594</v>
      </c>
      <c r="F8" s="27">
        <v>14756</v>
      </c>
      <c r="G8" s="139">
        <f t="shared" si="0"/>
        <v>-5838</v>
      </c>
      <c r="H8" s="135" t="s">
        <v>151</v>
      </c>
    </row>
    <row r="9" spans="1:8" s="26" customFormat="1" ht="30.75" customHeight="1">
      <c r="A9" s="36"/>
      <c r="B9" s="44"/>
      <c r="C9" s="71" t="s">
        <v>58</v>
      </c>
      <c r="D9" s="54"/>
      <c r="E9" s="27">
        <f>SUM(E10:E11)</f>
        <v>25389</v>
      </c>
      <c r="F9" s="27">
        <f>SUM(F10:F11)</f>
        <v>23292</v>
      </c>
      <c r="G9" s="139">
        <f t="shared" si="0"/>
        <v>-2097</v>
      </c>
      <c r="H9" s="77"/>
    </row>
    <row r="10" spans="1:8" s="26" customFormat="1" ht="39.75" customHeight="1">
      <c r="A10" s="36"/>
      <c r="B10" s="44"/>
      <c r="C10" s="55"/>
      <c r="D10" s="56" t="s">
        <v>54</v>
      </c>
      <c r="E10" s="27">
        <v>23289</v>
      </c>
      <c r="F10" s="27">
        <v>16292</v>
      </c>
      <c r="G10" s="139">
        <f t="shared" si="0"/>
        <v>-6997</v>
      </c>
      <c r="H10" s="135" t="s">
        <v>152</v>
      </c>
    </row>
    <row r="11" spans="1:8" s="26" customFormat="1" ht="39.75" customHeight="1">
      <c r="A11" s="36"/>
      <c r="B11" s="44"/>
      <c r="C11" s="55"/>
      <c r="D11" s="56" t="s">
        <v>102</v>
      </c>
      <c r="E11" s="27">
        <v>2100</v>
      </c>
      <c r="F11" s="27">
        <v>7000</v>
      </c>
      <c r="G11" s="139">
        <f t="shared" si="0"/>
        <v>4900</v>
      </c>
      <c r="H11" s="77" t="s">
        <v>153</v>
      </c>
    </row>
    <row r="12" spans="1:8" s="26" customFormat="1" ht="30.75" customHeight="1">
      <c r="A12" s="172" t="s">
        <v>59</v>
      </c>
      <c r="B12" s="170"/>
      <c r="C12" s="170"/>
      <c r="D12" s="170"/>
      <c r="E12" s="27">
        <f>E13</f>
        <v>765020</v>
      </c>
      <c r="F12" s="27">
        <f>F13</f>
        <v>614444</v>
      </c>
      <c r="G12" s="140">
        <f>F12-E12</f>
        <v>-150576</v>
      </c>
      <c r="H12" s="77"/>
    </row>
    <row r="13" spans="1:8" s="26" customFormat="1" ht="30.75" customHeight="1">
      <c r="A13" s="35"/>
      <c r="B13" s="173" t="s">
        <v>60</v>
      </c>
      <c r="C13" s="170"/>
      <c r="D13" s="170"/>
      <c r="E13" s="27">
        <f>SUM(E14)</f>
        <v>765020</v>
      </c>
      <c r="F13" s="27">
        <f>F14</f>
        <v>614444</v>
      </c>
      <c r="G13" s="139">
        <f t="shared" si="0"/>
        <v>-150576</v>
      </c>
      <c r="H13" s="77"/>
    </row>
    <row r="14" spans="1:8" s="26" customFormat="1" ht="30.75" customHeight="1">
      <c r="A14" s="36"/>
      <c r="B14" s="37"/>
      <c r="C14" s="173" t="s">
        <v>61</v>
      </c>
      <c r="D14" s="171"/>
      <c r="E14" s="27">
        <f>E15</f>
        <v>765020</v>
      </c>
      <c r="F14" s="27">
        <f>F15</f>
        <v>614444</v>
      </c>
      <c r="G14" s="139">
        <f t="shared" si="0"/>
        <v>-150576</v>
      </c>
      <c r="H14" s="77"/>
    </row>
    <row r="15" spans="1:8" s="26" customFormat="1" ht="39.75" customHeight="1" thickBot="1">
      <c r="A15" s="36"/>
      <c r="B15" s="44"/>
      <c r="C15" s="37"/>
      <c r="D15" s="115" t="s">
        <v>55</v>
      </c>
      <c r="E15" s="136">
        <v>765020</v>
      </c>
      <c r="F15" s="136">
        <v>614444</v>
      </c>
      <c r="G15" s="139">
        <f t="shared" si="0"/>
        <v>-150576</v>
      </c>
      <c r="H15" s="137" t="s">
        <v>154</v>
      </c>
    </row>
    <row r="16" spans="1:8" s="26" customFormat="1" ht="30.75" customHeight="1" thickBot="1" thickTop="1">
      <c r="A16" s="168" t="s">
        <v>95</v>
      </c>
      <c r="B16" s="169"/>
      <c r="C16" s="169"/>
      <c r="D16" s="169"/>
      <c r="E16" s="116">
        <f>E5+E12</f>
        <v>811003</v>
      </c>
      <c r="F16" s="116">
        <f>SUM(F5,F12)</f>
        <v>652492</v>
      </c>
      <c r="G16" s="117">
        <f t="shared" si="0"/>
        <v>-158511</v>
      </c>
      <c r="H16" s="118"/>
    </row>
    <row r="17" ht="19.5" customHeight="1"/>
  </sheetData>
  <sheetProtection/>
  <mergeCells count="12">
    <mergeCell ref="A3:D3"/>
    <mergeCell ref="G3:G4"/>
    <mergeCell ref="H3:H4"/>
    <mergeCell ref="E3:E4"/>
    <mergeCell ref="F3:F4"/>
    <mergeCell ref="A16:D16"/>
    <mergeCell ref="C7:D7"/>
    <mergeCell ref="A12:D12"/>
    <mergeCell ref="B13:D13"/>
    <mergeCell ref="C14:D14"/>
    <mergeCell ref="B6:D6"/>
    <mergeCell ref="A5:D5"/>
  </mergeCells>
  <printOptions/>
  <pageMargins left="0.7480314960629921" right="0.7480314960629921" top="0.984251968503937" bottom="0.8661417322834646" header="0.5118110236220472" footer="0.5118110236220472"/>
  <pageSetup firstPageNumber="61" useFirstPageNumber="1" fitToHeight="0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="90" zoomScaleNormal="75" zoomScaleSheetLayoutView="90" zoomScalePageLayoutView="0" workbookViewId="0" topLeftCell="A1">
      <selection activeCell="A1" sqref="A1:H1"/>
    </sheetView>
  </sheetViews>
  <sheetFormatPr defaultColWidth="8.88671875" defaultRowHeight="13.5"/>
  <cols>
    <col min="1" max="8" width="3.77734375" style="45" customWidth="1"/>
    <col min="9" max="9" width="45.77734375" style="45" customWidth="1"/>
    <col min="10" max="12" width="16.3359375" style="45" customWidth="1"/>
    <col min="13" max="18" width="3.77734375" style="45" customWidth="1"/>
    <col min="19" max="16384" width="8.88671875" style="45" customWidth="1"/>
  </cols>
  <sheetData>
    <row r="1" spans="1:9" ht="19.5">
      <c r="A1" s="203" t="s">
        <v>104</v>
      </c>
      <c r="B1" s="203"/>
      <c r="C1" s="203"/>
      <c r="D1" s="203"/>
      <c r="E1" s="203"/>
      <c r="F1" s="203"/>
      <c r="G1" s="203"/>
      <c r="H1" s="203"/>
      <c r="I1" s="15"/>
    </row>
    <row r="2" spans="1:12" ht="17.25" thickBot="1">
      <c r="A2" s="191" t="s">
        <v>23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71.25" customHeight="1" thickBot="1">
      <c r="A3" s="88" t="s">
        <v>148</v>
      </c>
      <c r="B3" s="89" t="s">
        <v>2</v>
      </c>
      <c r="C3" s="89" t="s">
        <v>3</v>
      </c>
      <c r="D3" s="89" t="s">
        <v>4</v>
      </c>
      <c r="E3" s="90" t="s">
        <v>5</v>
      </c>
      <c r="F3" s="182" t="s">
        <v>140</v>
      </c>
      <c r="G3" s="183"/>
      <c r="H3" s="183"/>
      <c r="I3" s="183"/>
      <c r="J3" s="91" t="s">
        <v>15</v>
      </c>
      <c r="K3" s="91" t="s">
        <v>91</v>
      </c>
      <c r="L3" s="92" t="s">
        <v>16</v>
      </c>
    </row>
    <row r="4" spans="1:12" ht="36" customHeight="1" thickTop="1">
      <c r="A4" s="193" t="s">
        <v>96</v>
      </c>
      <c r="B4" s="194"/>
      <c r="C4" s="194"/>
      <c r="D4" s="194"/>
      <c r="E4" s="194"/>
      <c r="F4" s="194"/>
      <c r="G4" s="194"/>
      <c r="H4" s="194"/>
      <c r="I4" s="194"/>
      <c r="J4" s="81">
        <f>J5</f>
        <v>811003</v>
      </c>
      <c r="K4" s="81">
        <f>K5</f>
        <v>652492</v>
      </c>
      <c r="L4" s="87">
        <f aca="true" t="shared" si="0" ref="L4:L14">SUM(K4-J4)</f>
        <v>-158511</v>
      </c>
    </row>
    <row r="5" spans="1:12" ht="36" customHeight="1">
      <c r="A5" s="46"/>
      <c r="B5" s="180" t="s">
        <v>6</v>
      </c>
      <c r="C5" s="181"/>
      <c r="D5" s="181"/>
      <c r="E5" s="181"/>
      <c r="F5" s="181"/>
      <c r="G5" s="181"/>
      <c r="H5" s="181"/>
      <c r="I5" s="181"/>
      <c r="J5" s="72">
        <f>J6+J12</f>
        <v>811003</v>
      </c>
      <c r="K5" s="72">
        <f>K6+K12</f>
        <v>652492</v>
      </c>
      <c r="L5" s="82">
        <f t="shared" si="0"/>
        <v>-158511</v>
      </c>
    </row>
    <row r="6" spans="1:12" ht="36" customHeight="1">
      <c r="A6" s="47"/>
      <c r="B6" s="48"/>
      <c r="C6" s="180" t="s">
        <v>7</v>
      </c>
      <c r="D6" s="181"/>
      <c r="E6" s="181"/>
      <c r="F6" s="181"/>
      <c r="G6" s="181"/>
      <c r="H6" s="181"/>
      <c r="I6" s="181"/>
      <c r="J6" s="72">
        <f aca="true" t="shared" si="1" ref="J6:K10">J7</f>
        <v>250000</v>
      </c>
      <c r="K6" s="72">
        <f t="shared" si="1"/>
        <v>140000</v>
      </c>
      <c r="L6" s="82">
        <f t="shared" si="0"/>
        <v>-110000</v>
      </c>
    </row>
    <row r="7" spans="1:12" ht="36" customHeight="1">
      <c r="A7" s="47"/>
      <c r="B7" s="49"/>
      <c r="C7" s="48"/>
      <c r="D7" s="180" t="s">
        <v>8</v>
      </c>
      <c r="E7" s="181"/>
      <c r="F7" s="181"/>
      <c r="G7" s="181"/>
      <c r="H7" s="181"/>
      <c r="I7" s="181"/>
      <c r="J7" s="72">
        <f t="shared" si="1"/>
        <v>250000</v>
      </c>
      <c r="K7" s="72">
        <f t="shared" si="1"/>
        <v>140000</v>
      </c>
      <c r="L7" s="82">
        <f t="shared" si="0"/>
        <v>-110000</v>
      </c>
    </row>
    <row r="8" spans="1:12" ht="36" customHeight="1">
      <c r="A8" s="47"/>
      <c r="B8" s="49"/>
      <c r="C8" s="49"/>
      <c r="D8" s="49"/>
      <c r="E8" s="180" t="s">
        <v>0</v>
      </c>
      <c r="F8" s="181"/>
      <c r="G8" s="181"/>
      <c r="H8" s="181"/>
      <c r="I8" s="181"/>
      <c r="J8" s="72">
        <f t="shared" si="1"/>
        <v>250000</v>
      </c>
      <c r="K8" s="72">
        <f t="shared" si="1"/>
        <v>140000</v>
      </c>
      <c r="L8" s="82">
        <f t="shared" si="0"/>
        <v>-110000</v>
      </c>
    </row>
    <row r="9" spans="1:12" ht="36" customHeight="1">
      <c r="A9" s="47"/>
      <c r="B9" s="49"/>
      <c r="C9" s="49"/>
      <c r="D9" s="49"/>
      <c r="E9" s="50"/>
      <c r="F9" s="180" t="s">
        <v>9</v>
      </c>
      <c r="G9" s="181"/>
      <c r="H9" s="181"/>
      <c r="I9" s="181"/>
      <c r="J9" s="72">
        <f t="shared" si="1"/>
        <v>250000</v>
      </c>
      <c r="K9" s="72">
        <f t="shared" si="1"/>
        <v>140000</v>
      </c>
      <c r="L9" s="82">
        <f t="shared" si="0"/>
        <v>-110000</v>
      </c>
    </row>
    <row r="10" spans="1:12" ht="36" customHeight="1">
      <c r="A10" s="47"/>
      <c r="B10" s="49"/>
      <c r="C10" s="49"/>
      <c r="D10" s="49"/>
      <c r="E10" s="51"/>
      <c r="F10" s="78"/>
      <c r="G10" s="181" t="s">
        <v>10</v>
      </c>
      <c r="H10" s="181"/>
      <c r="I10" s="184"/>
      <c r="J10" s="72">
        <f t="shared" si="1"/>
        <v>250000</v>
      </c>
      <c r="K10" s="72">
        <f t="shared" si="1"/>
        <v>140000</v>
      </c>
      <c r="L10" s="82">
        <f t="shared" si="0"/>
        <v>-110000</v>
      </c>
    </row>
    <row r="11" spans="1:12" ht="36" customHeight="1">
      <c r="A11" s="47"/>
      <c r="B11" s="49"/>
      <c r="C11" s="52"/>
      <c r="D11" s="49"/>
      <c r="E11" s="53"/>
      <c r="F11" s="79"/>
      <c r="G11" s="80"/>
      <c r="H11" s="185" t="s">
        <v>141</v>
      </c>
      <c r="I11" s="186"/>
      <c r="J11" s="72">
        <v>250000</v>
      </c>
      <c r="K11" s="72">
        <v>140000</v>
      </c>
      <c r="L11" s="82">
        <f t="shared" si="0"/>
        <v>-110000</v>
      </c>
    </row>
    <row r="12" spans="1:12" ht="36" customHeight="1">
      <c r="A12" s="47"/>
      <c r="B12" s="49"/>
      <c r="C12" s="199" t="s">
        <v>11</v>
      </c>
      <c r="D12" s="200"/>
      <c r="E12" s="200"/>
      <c r="F12" s="200"/>
      <c r="G12" s="200"/>
      <c r="H12" s="200"/>
      <c r="I12" s="200"/>
      <c r="J12" s="72">
        <f>J13</f>
        <v>561003</v>
      </c>
      <c r="K12" s="72">
        <f>K13</f>
        <v>512492</v>
      </c>
      <c r="L12" s="82">
        <f t="shared" si="0"/>
        <v>-48511</v>
      </c>
    </row>
    <row r="13" spans="1:12" ht="36" customHeight="1">
      <c r="A13" s="47"/>
      <c r="B13" s="49"/>
      <c r="C13" s="49"/>
      <c r="D13" s="201" t="s">
        <v>12</v>
      </c>
      <c r="E13" s="202"/>
      <c r="F13" s="202"/>
      <c r="G13" s="202"/>
      <c r="H13" s="202"/>
      <c r="I13" s="202"/>
      <c r="J13" s="98">
        <f>J14</f>
        <v>561003</v>
      </c>
      <c r="K13" s="98">
        <f>K14</f>
        <v>512492</v>
      </c>
      <c r="L13" s="95">
        <f t="shared" si="0"/>
        <v>-48511</v>
      </c>
    </row>
    <row r="14" spans="1:12" ht="36" customHeight="1" thickBot="1">
      <c r="A14" s="83"/>
      <c r="B14" s="84"/>
      <c r="C14" s="84"/>
      <c r="D14" s="99"/>
      <c r="E14" s="197" t="s">
        <v>143</v>
      </c>
      <c r="F14" s="198"/>
      <c r="G14" s="198"/>
      <c r="H14" s="198"/>
      <c r="I14" s="198"/>
      <c r="J14" s="85">
        <f>J17</f>
        <v>561003</v>
      </c>
      <c r="K14" s="85">
        <f>K17</f>
        <v>512492</v>
      </c>
      <c r="L14" s="86">
        <f t="shared" si="0"/>
        <v>-48511</v>
      </c>
    </row>
    <row r="15" spans="1:12" ht="17.25" thickBot="1">
      <c r="A15" s="191" t="s">
        <v>23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</row>
    <row r="16" spans="1:12" ht="71.25" customHeight="1" thickBot="1">
      <c r="A16" s="88" t="s">
        <v>1</v>
      </c>
      <c r="B16" s="89" t="s">
        <v>2</v>
      </c>
      <c r="C16" s="89" t="s">
        <v>3</v>
      </c>
      <c r="D16" s="89" t="s">
        <v>4</v>
      </c>
      <c r="E16" s="90" t="s">
        <v>5</v>
      </c>
      <c r="F16" s="182" t="s">
        <v>140</v>
      </c>
      <c r="G16" s="183"/>
      <c r="H16" s="183"/>
      <c r="I16" s="192"/>
      <c r="J16" s="91" t="s">
        <v>15</v>
      </c>
      <c r="K16" s="91" t="s">
        <v>91</v>
      </c>
      <c r="L16" s="92" t="s">
        <v>16</v>
      </c>
    </row>
    <row r="17" spans="1:12" ht="36" customHeight="1" thickTop="1">
      <c r="A17" s="47"/>
      <c r="B17" s="49"/>
      <c r="C17" s="49"/>
      <c r="D17" s="49"/>
      <c r="E17" s="51"/>
      <c r="F17" s="180" t="s">
        <v>13</v>
      </c>
      <c r="G17" s="181"/>
      <c r="H17" s="181"/>
      <c r="I17" s="181"/>
      <c r="J17" s="72">
        <f>J18</f>
        <v>561003</v>
      </c>
      <c r="K17" s="72">
        <f>K18</f>
        <v>512492</v>
      </c>
      <c r="L17" s="82">
        <f>SUM(K17-J17)</f>
        <v>-48511</v>
      </c>
    </row>
    <row r="18" spans="1:12" ht="36" customHeight="1">
      <c r="A18" s="47"/>
      <c r="B18" s="49"/>
      <c r="C18" s="49"/>
      <c r="D18" s="49"/>
      <c r="E18" s="51"/>
      <c r="F18" s="78"/>
      <c r="G18" s="187" t="s">
        <v>142</v>
      </c>
      <c r="H18" s="187"/>
      <c r="I18" s="188"/>
      <c r="J18" s="72">
        <f>J19</f>
        <v>561003</v>
      </c>
      <c r="K18" s="72">
        <f>K19</f>
        <v>512492</v>
      </c>
      <c r="L18" s="82">
        <f>SUM(K18-J18)</f>
        <v>-48511</v>
      </c>
    </row>
    <row r="19" spans="1:12" ht="36" customHeight="1" thickBot="1">
      <c r="A19" s="47"/>
      <c r="B19" s="49"/>
      <c r="C19" s="49"/>
      <c r="D19" s="49"/>
      <c r="E19" s="51"/>
      <c r="F19" s="93"/>
      <c r="G19" s="94"/>
      <c r="H19" s="189" t="s">
        <v>144</v>
      </c>
      <c r="I19" s="190"/>
      <c r="J19" s="98">
        <v>561003</v>
      </c>
      <c r="K19" s="98">
        <v>512492</v>
      </c>
      <c r="L19" s="95">
        <f>SUM(K19-J19)</f>
        <v>-48511</v>
      </c>
    </row>
    <row r="20" spans="1:12" ht="42" customHeight="1" thickBot="1" thickTop="1">
      <c r="A20" s="195" t="s">
        <v>14</v>
      </c>
      <c r="B20" s="196"/>
      <c r="C20" s="196"/>
      <c r="D20" s="196"/>
      <c r="E20" s="196"/>
      <c r="F20" s="196"/>
      <c r="G20" s="196"/>
      <c r="H20" s="196"/>
      <c r="I20" s="196"/>
      <c r="J20" s="96">
        <f>SUM(J4)</f>
        <v>811003</v>
      </c>
      <c r="K20" s="96">
        <f>SUM(K4)</f>
        <v>652492</v>
      </c>
      <c r="L20" s="97">
        <f>SUM(K20-J20)</f>
        <v>-158511</v>
      </c>
    </row>
  </sheetData>
  <sheetProtection/>
  <mergeCells count="20">
    <mergeCell ref="A20:I20"/>
    <mergeCell ref="E14:I14"/>
    <mergeCell ref="F17:I17"/>
    <mergeCell ref="C12:I12"/>
    <mergeCell ref="D13:I13"/>
    <mergeCell ref="A1:H1"/>
    <mergeCell ref="A2:L2"/>
    <mergeCell ref="B5:I5"/>
    <mergeCell ref="F9:I9"/>
    <mergeCell ref="D7:I7"/>
    <mergeCell ref="E8:I8"/>
    <mergeCell ref="F3:I3"/>
    <mergeCell ref="G10:I10"/>
    <mergeCell ref="H11:I11"/>
    <mergeCell ref="G18:I18"/>
    <mergeCell ref="H19:I19"/>
    <mergeCell ref="A15:L15"/>
    <mergeCell ref="F16:I16"/>
    <mergeCell ref="A4:I4"/>
    <mergeCell ref="C6:I6"/>
  </mergeCells>
  <printOptions/>
  <pageMargins left="0.7480314960629921" right="0.7480314960629921" top="0.984251968503937" bottom="0.8661417322834646" header="0.5118110236220472" footer="0.5118110236220472"/>
  <pageSetup firstPageNumber="62" useFirstPageNumber="1" horizontalDpi="600" verticalDpi="600" orientation="landscape" paperSize="9" scale="90" r:id="rId1"/>
  <headerFooter differentOddEven="1" alignWithMargins="0">
    <oddHeader>&amp;C- &amp;P -</oddHeader>
    <evenFooter>&amp;C-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75" zoomScaleSheetLayoutView="90" zoomScalePageLayoutView="0" workbookViewId="0" topLeftCell="A1">
      <selection activeCell="A1" sqref="A1:H1"/>
    </sheetView>
  </sheetViews>
  <sheetFormatPr defaultColWidth="8.88671875" defaultRowHeight="13.5"/>
  <cols>
    <col min="1" max="1" width="7.6640625" style="57" customWidth="1"/>
    <col min="2" max="2" width="8.5546875" style="57" customWidth="1"/>
    <col min="3" max="9" width="7.6640625" style="57" customWidth="1"/>
    <col min="10" max="10" width="8.5546875" style="57" customWidth="1"/>
    <col min="11" max="15" width="7.6640625" style="57" customWidth="1"/>
    <col min="16" max="16" width="8.5546875" style="66" customWidth="1"/>
    <col min="17" max="16384" width="8.88671875" style="57" customWidth="1"/>
  </cols>
  <sheetData>
    <row r="1" spans="1:8" ht="21.75">
      <c r="A1" s="154" t="s">
        <v>65</v>
      </c>
      <c r="B1" s="154"/>
      <c r="C1" s="154"/>
      <c r="D1" s="154"/>
      <c r="E1" s="154"/>
      <c r="F1" s="154"/>
      <c r="G1" s="154"/>
      <c r="H1" s="154"/>
    </row>
    <row r="2" spans="15:16" ht="19.5" customHeight="1" thickBot="1">
      <c r="O2" s="28"/>
      <c r="P2" s="70" t="s">
        <v>17</v>
      </c>
    </row>
    <row r="3" spans="1:16" ht="30" customHeight="1">
      <c r="A3" s="205" t="s">
        <v>25</v>
      </c>
      <c r="B3" s="178" t="s">
        <v>82</v>
      </c>
      <c r="C3" s="178"/>
      <c r="D3" s="178"/>
      <c r="E3" s="178"/>
      <c r="F3" s="178"/>
      <c r="G3" s="178"/>
      <c r="H3" s="178"/>
      <c r="I3" s="178"/>
      <c r="J3" s="178" t="s">
        <v>83</v>
      </c>
      <c r="K3" s="178"/>
      <c r="L3" s="178"/>
      <c r="M3" s="178"/>
      <c r="N3" s="178"/>
      <c r="O3" s="178"/>
      <c r="P3" s="162" t="s">
        <v>81</v>
      </c>
    </row>
    <row r="4" spans="1:16" ht="88.5" customHeight="1" thickBot="1">
      <c r="A4" s="206"/>
      <c r="B4" s="68" t="s">
        <v>21</v>
      </c>
      <c r="C4" s="68" t="s">
        <v>108</v>
      </c>
      <c r="D4" s="68" t="s">
        <v>109</v>
      </c>
      <c r="E4" s="68" t="s">
        <v>110</v>
      </c>
      <c r="F4" s="68" t="s">
        <v>111</v>
      </c>
      <c r="G4" s="68" t="s">
        <v>112</v>
      </c>
      <c r="H4" s="68" t="s">
        <v>24</v>
      </c>
      <c r="I4" s="68" t="s">
        <v>20</v>
      </c>
      <c r="J4" s="68" t="s">
        <v>63</v>
      </c>
      <c r="K4" s="68" t="s">
        <v>113</v>
      </c>
      <c r="L4" s="68" t="s">
        <v>22</v>
      </c>
      <c r="M4" s="68" t="s">
        <v>114</v>
      </c>
      <c r="N4" s="68" t="s">
        <v>115</v>
      </c>
      <c r="O4" s="68" t="s">
        <v>20</v>
      </c>
      <c r="P4" s="204"/>
    </row>
    <row r="5" spans="1:16" s="64" customFormat="1" ht="43.5" customHeight="1" thickTop="1">
      <c r="A5" s="69" t="s">
        <v>107</v>
      </c>
      <c r="B5" s="125">
        <f aca="true" t="shared" si="0" ref="B5:B11">SUM(C5:I5)</f>
        <v>0</v>
      </c>
      <c r="C5" s="125"/>
      <c r="D5" s="125"/>
      <c r="E5" s="125"/>
      <c r="F5" s="125"/>
      <c r="G5" s="125"/>
      <c r="H5" s="125"/>
      <c r="I5" s="125"/>
      <c r="J5" s="125">
        <f aca="true" t="shared" si="1" ref="J5:J12">SUM(K5:O5)</f>
        <v>0</v>
      </c>
      <c r="K5" s="125"/>
      <c r="L5" s="125"/>
      <c r="M5" s="125"/>
      <c r="N5" s="125"/>
      <c r="O5" s="125"/>
      <c r="P5" s="143">
        <f aca="true" t="shared" si="2" ref="P5:P12">B5-J5</f>
        <v>0</v>
      </c>
    </row>
    <row r="6" spans="1:16" s="64" customFormat="1" ht="43.5" customHeight="1">
      <c r="A6" s="29">
        <v>2006</v>
      </c>
      <c r="B6" s="126">
        <f t="shared" si="0"/>
        <v>252122</v>
      </c>
      <c r="C6" s="126"/>
      <c r="D6" s="126"/>
      <c r="E6" s="126"/>
      <c r="F6" s="126">
        <v>100</v>
      </c>
      <c r="G6" s="126"/>
      <c r="H6" s="126">
        <v>1840</v>
      </c>
      <c r="I6" s="126">
        <v>250182</v>
      </c>
      <c r="J6" s="126">
        <f t="shared" si="1"/>
        <v>40000</v>
      </c>
      <c r="K6" s="126"/>
      <c r="L6" s="144">
        <v>40000</v>
      </c>
      <c r="M6" s="126"/>
      <c r="N6" s="126"/>
      <c r="O6" s="126"/>
      <c r="P6" s="82">
        <f t="shared" si="2"/>
        <v>212122</v>
      </c>
    </row>
    <row r="7" spans="1:16" s="64" customFormat="1" ht="43.5" customHeight="1">
      <c r="A7" s="29">
        <v>2007</v>
      </c>
      <c r="B7" s="126">
        <f t="shared" si="0"/>
        <v>209139</v>
      </c>
      <c r="C7" s="126"/>
      <c r="D7" s="126"/>
      <c r="E7" s="126"/>
      <c r="F7" s="126">
        <v>1200</v>
      </c>
      <c r="G7" s="126"/>
      <c r="H7" s="126">
        <v>7939</v>
      </c>
      <c r="I7" s="126">
        <v>200000</v>
      </c>
      <c r="J7" s="126">
        <f t="shared" si="1"/>
        <v>0</v>
      </c>
      <c r="K7" s="126"/>
      <c r="L7" s="126"/>
      <c r="M7" s="126"/>
      <c r="N7" s="126"/>
      <c r="O7" s="126"/>
      <c r="P7" s="82">
        <f t="shared" si="2"/>
        <v>209139</v>
      </c>
    </row>
    <row r="8" spans="1:16" s="64" customFormat="1" ht="43.5" customHeight="1">
      <c r="A8" s="29">
        <v>2008</v>
      </c>
      <c r="B8" s="126">
        <f t="shared" si="0"/>
        <v>218830</v>
      </c>
      <c r="C8" s="126"/>
      <c r="D8" s="126"/>
      <c r="E8" s="126"/>
      <c r="F8" s="126">
        <v>1200</v>
      </c>
      <c r="G8" s="126"/>
      <c r="H8" s="126">
        <v>17480</v>
      </c>
      <c r="I8" s="126">
        <v>200150</v>
      </c>
      <c r="J8" s="126">
        <f t="shared" si="1"/>
        <v>0</v>
      </c>
      <c r="K8" s="126"/>
      <c r="L8" s="126"/>
      <c r="M8" s="126"/>
      <c r="N8" s="126"/>
      <c r="O8" s="126"/>
      <c r="P8" s="82">
        <f t="shared" si="2"/>
        <v>218830</v>
      </c>
    </row>
    <row r="9" spans="1:16" s="64" customFormat="1" ht="43.5" customHeight="1">
      <c r="A9" s="29">
        <v>2009</v>
      </c>
      <c r="B9" s="126">
        <f t="shared" si="0"/>
        <v>154846</v>
      </c>
      <c r="C9" s="126"/>
      <c r="D9" s="126"/>
      <c r="E9" s="126"/>
      <c r="F9" s="126">
        <v>1500</v>
      </c>
      <c r="G9" s="126"/>
      <c r="H9" s="126">
        <v>28591</v>
      </c>
      <c r="I9" s="126">
        <v>124755</v>
      </c>
      <c r="J9" s="126">
        <f t="shared" si="1"/>
        <v>30000</v>
      </c>
      <c r="K9" s="126"/>
      <c r="L9" s="126">
        <v>30000</v>
      </c>
      <c r="M9" s="126"/>
      <c r="N9" s="126"/>
      <c r="O9" s="126"/>
      <c r="P9" s="82">
        <f t="shared" si="2"/>
        <v>124846</v>
      </c>
    </row>
    <row r="10" spans="1:16" s="64" customFormat="1" ht="43.5" customHeight="1">
      <c r="A10" s="29">
        <v>2010</v>
      </c>
      <c r="B10" s="126">
        <f t="shared" si="0"/>
        <v>79507</v>
      </c>
      <c r="C10" s="126"/>
      <c r="D10" s="126"/>
      <c r="E10" s="126"/>
      <c r="F10" s="126">
        <v>23682</v>
      </c>
      <c r="G10" s="126"/>
      <c r="H10" s="126">
        <v>23434</v>
      </c>
      <c r="I10" s="126">
        <v>32391</v>
      </c>
      <c r="J10" s="126">
        <f t="shared" si="1"/>
        <v>230000</v>
      </c>
      <c r="K10" s="126"/>
      <c r="L10" s="126">
        <v>230000</v>
      </c>
      <c r="M10" s="126"/>
      <c r="N10" s="126"/>
      <c r="O10" s="126"/>
      <c r="P10" s="82">
        <f t="shared" si="2"/>
        <v>-150493</v>
      </c>
    </row>
    <row r="11" spans="1:16" s="64" customFormat="1" ht="43.5" customHeight="1" thickBot="1">
      <c r="A11" s="67">
        <v>2011</v>
      </c>
      <c r="B11" s="124">
        <f t="shared" si="0"/>
        <v>38048</v>
      </c>
      <c r="C11" s="124"/>
      <c r="D11" s="124"/>
      <c r="E11" s="124"/>
      <c r="F11" s="124">
        <v>7000</v>
      </c>
      <c r="G11" s="124"/>
      <c r="H11" s="124">
        <v>16292</v>
      </c>
      <c r="I11" s="124">
        <v>14756</v>
      </c>
      <c r="J11" s="124">
        <f t="shared" si="1"/>
        <v>140000</v>
      </c>
      <c r="K11" s="124"/>
      <c r="L11" s="124">
        <v>140000</v>
      </c>
      <c r="M11" s="124"/>
      <c r="N11" s="124"/>
      <c r="O11" s="124"/>
      <c r="P11" s="95">
        <f t="shared" si="2"/>
        <v>-101952</v>
      </c>
    </row>
    <row r="12" spans="1:16" s="55" customFormat="1" ht="43.5" customHeight="1" thickBot="1" thickTop="1">
      <c r="A12" s="141" t="s">
        <v>64</v>
      </c>
      <c r="B12" s="142">
        <f aca="true" t="shared" si="3" ref="B12:I12">SUM(B5:B11)</f>
        <v>952492</v>
      </c>
      <c r="C12" s="142">
        <f t="shared" si="3"/>
        <v>0</v>
      </c>
      <c r="D12" s="142">
        <f t="shared" si="3"/>
        <v>0</v>
      </c>
      <c r="E12" s="142">
        <f t="shared" si="3"/>
        <v>0</v>
      </c>
      <c r="F12" s="142">
        <f t="shared" si="3"/>
        <v>34682</v>
      </c>
      <c r="G12" s="142">
        <f t="shared" si="3"/>
        <v>0</v>
      </c>
      <c r="H12" s="142">
        <f t="shared" si="3"/>
        <v>95576</v>
      </c>
      <c r="I12" s="142">
        <f t="shared" si="3"/>
        <v>822234</v>
      </c>
      <c r="J12" s="142">
        <f t="shared" si="1"/>
        <v>440000</v>
      </c>
      <c r="K12" s="142">
        <f>SUM(K5:K11)</f>
        <v>0</v>
      </c>
      <c r="L12" s="142">
        <f>SUM(L5:L11)</f>
        <v>440000</v>
      </c>
      <c r="M12" s="142">
        <f>SUM(M5:M11)</f>
        <v>0</v>
      </c>
      <c r="N12" s="142">
        <f>SUM(N5:N11)</f>
        <v>0</v>
      </c>
      <c r="O12" s="142">
        <f>SUM(O5:O11)</f>
        <v>0</v>
      </c>
      <c r="P12" s="145">
        <f t="shared" si="2"/>
        <v>512492</v>
      </c>
    </row>
  </sheetData>
  <sheetProtection/>
  <mergeCells count="5">
    <mergeCell ref="P3:P4"/>
    <mergeCell ref="J3:O3"/>
    <mergeCell ref="B3:I3"/>
    <mergeCell ref="A1:H1"/>
    <mergeCell ref="A3:A4"/>
  </mergeCells>
  <printOptions/>
  <pageMargins left="0.7480314960629921" right="0.7480314960629921" top="0.984251968503937" bottom="0.8661417322834646" header="0.5118110236220472" footer="0.5118110236220472"/>
  <pageSetup firstPageNumber="64" useFirstPageNumber="1" horizontalDpi="600" verticalDpi="600" orientation="landscape" paperSize="9" scale="90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7.99609375" style="14" customWidth="1"/>
    <col min="7" max="7" width="17.77734375" style="14" customWidth="1"/>
    <col min="8" max="16384" width="8.88671875" style="14" customWidth="1"/>
  </cols>
  <sheetData>
    <row r="1" spans="1:6" ht="21.75">
      <c r="A1" s="154" t="s">
        <v>67</v>
      </c>
      <c r="B1" s="154"/>
      <c r="C1" s="154"/>
      <c r="D1" s="154"/>
      <c r="E1" s="154"/>
      <c r="F1" s="154"/>
    </row>
    <row r="2" ht="15" customHeight="1" thickBot="1">
      <c r="G2" s="28" t="s">
        <v>17</v>
      </c>
    </row>
    <row r="3" spans="1:7" ht="36" customHeight="1">
      <c r="A3" s="205" t="s">
        <v>75</v>
      </c>
      <c r="B3" s="164" t="s">
        <v>68</v>
      </c>
      <c r="C3" s="209" t="s">
        <v>69</v>
      </c>
      <c r="D3" s="210"/>
      <c r="E3" s="210"/>
      <c r="F3" s="211"/>
      <c r="G3" s="162" t="s">
        <v>74</v>
      </c>
    </row>
    <row r="4" spans="1:7" ht="36" customHeight="1" thickBot="1">
      <c r="A4" s="215"/>
      <c r="B4" s="208"/>
      <c r="C4" s="121" t="s">
        <v>105</v>
      </c>
      <c r="D4" s="121" t="s">
        <v>106</v>
      </c>
      <c r="E4" s="121" t="s">
        <v>125</v>
      </c>
      <c r="F4" s="121" t="s">
        <v>73</v>
      </c>
      <c r="G4" s="207"/>
    </row>
    <row r="5" spans="1:7" s="32" customFormat="1" ht="36" customHeight="1" thickTop="1">
      <c r="A5" s="100" t="s">
        <v>76</v>
      </c>
      <c r="B5" s="119"/>
      <c r="C5" s="119">
        <f>SUM(C6,C11)</f>
        <v>764937</v>
      </c>
      <c r="D5" s="119">
        <f>SUM(D6,D11)</f>
        <v>614444</v>
      </c>
      <c r="E5" s="119">
        <f>SUM(E6,E11)</f>
        <v>512492</v>
      </c>
      <c r="F5" s="122">
        <f>E5-D5</f>
        <v>-101952</v>
      </c>
      <c r="G5" s="120"/>
    </row>
    <row r="6" spans="1:7" s="32" customFormat="1" ht="36" customHeight="1">
      <c r="A6" s="212" t="s">
        <v>70</v>
      </c>
      <c r="B6" s="34" t="s">
        <v>72</v>
      </c>
      <c r="C6" s="30">
        <f>SUM(C7:C10)</f>
        <v>764937</v>
      </c>
      <c r="D6" s="30">
        <f>SUM(D7:D10)</f>
        <v>614444</v>
      </c>
      <c r="E6" s="30">
        <f>SUM(E7:E10)</f>
        <v>512492</v>
      </c>
      <c r="F6" s="123">
        <f aca="true" t="shared" si="0" ref="F6:F11">E6-D6</f>
        <v>-101952</v>
      </c>
      <c r="G6" s="31"/>
    </row>
    <row r="7" spans="1:7" s="32" customFormat="1" ht="36" customHeight="1">
      <c r="A7" s="213"/>
      <c r="B7" s="34" t="s">
        <v>99</v>
      </c>
      <c r="C7" s="30">
        <v>764937</v>
      </c>
      <c r="D7" s="30">
        <v>614444</v>
      </c>
      <c r="E7" s="30">
        <v>512492</v>
      </c>
      <c r="F7" s="123">
        <f t="shared" si="0"/>
        <v>-101952</v>
      </c>
      <c r="G7" s="31"/>
    </row>
    <row r="8" spans="1:7" s="32" customFormat="1" ht="36" customHeight="1">
      <c r="A8" s="213"/>
      <c r="B8" s="30"/>
      <c r="C8" s="30"/>
      <c r="D8" s="30"/>
      <c r="E8" s="30"/>
      <c r="F8" s="123"/>
      <c r="G8" s="31"/>
    </row>
    <row r="9" spans="1:7" s="32" customFormat="1" ht="36" customHeight="1">
      <c r="A9" s="213"/>
      <c r="B9" s="30"/>
      <c r="C9" s="30"/>
      <c r="D9" s="30"/>
      <c r="E9" s="30"/>
      <c r="F9" s="123"/>
      <c r="G9" s="31"/>
    </row>
    <row r="10" spans="1:7" s="32" customFormat="1" ht="36" customHeight="1">
      <c r="A10" s="214"/>
      <c r="B10" s="30"/>
      <c r="C10" s="30"/>
      <c r="D10" s="30"/>
      <c r="E10" s="30"/>
      <c r="F10" s="123"/>
      <c r="G10" s="31"/>
    </row>
    <row r="11" spans="1:7" s="32" customFormat="1" ht="36" customHeight="1">
      <c r="A11" s="212" t="s">
        <v>71</v>
      </c>
      <c r="B11" s="34" t="s">
        <v>72</v>
      </c>
      <c r="C11" s="30">
        <f>SUM(C12:C15)</f>
        <v>0</v>
      </c>
      <c r="D11" s="30">
        <f>SUM(D12:D15)</f>
        <v>0</v>
      </c>
      <c r="E11" s="30">
        <f>SUM(E12:E15)</f>
        <v>0</v>
      </c>
      <c r="F11" s="123">
        <f t="shared" si="0"/>
        <v>0</v>
      </c>
      <c r="G11" s="31"/>
    </row>
    <row r="12" spans="1:7" s="32" customFormat="1" ht="36" customHeight="1">
      <c r="A12" s="213"/>
      <c r="B12" s="30"/>
      <c r="C12" s="30"/>
      <c r="D12" s="30"/>
      <c r="E12" s="30"/>
      <c r="F12" s="123"/>
      <c r="G12" s="31"/>
    </row>
    <row r="13" spans="1:7" s="32" customFormat="1" ht="36" customHeight="1">
      <c r="A13" s="213"/>
      <c r="B13" s="30"/>
      <c r="C13" s="30"/>
      <c r="D13" s="30"/>
      <c r="E13" s="30"/>
      <c r="F13" s="123"/>
      <c r="G13" s="31"/>
    </row>
    <row r="14" spans="1:7" s="32" customFormat="1" ht="36" customHeight="1">
      <c r="A14" s="213"/>
      <c r="B14" s="30"/>
      <c r="C14" s="30"/>
      <c r="D14" s="30"/>
      <c r="E14" s="30"/>
      <c r="F14" s="123"/>
      <c r="G14" s="31"/>
    </row>
    <row r="15" spans="1:7" s="32" customFormat="1" ht="36" customHeight="1">
      <c r="A15" s="214"/>
      <c r="B15" s="30"/>
      <c r="C15" s="30"/>
      <c r="D15" s="30"/>
      <c r="E15" s="30"/>
      <c r="F15" s="123"/>
      <c r="G15" s="31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65" useFirstPageNumber="1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26</v>
      </c>
      <c r="C1" s="2" t="b">
        <f>"XL4Poppy"</f>
        <v>0</v>
      </c>
    </row>
    <row r="2" ht="13.5" thickBot="1">
      <c r="A2" s="1" t="s">
        <v>27</v>
      </c>
    </row>
    <row r="3" spans="1:3" ht="13.5" thickBot="1">
      <c r="A3" s="3" t="s">
        <v>28</v>
      </c>
      <c r="C3" s="4" t="s">
        <v>29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30</v>
      </c>
      <c r="C7" s="5" t="e">
        <f>=</f>
        <v>#NAME?</v>
      </c>
    </row>
    <row r="8" spans="1:3" ht="12.75">
      <c r="A8" s="7" t="s">
        <v>31</v>
      </c>
      <c r="C8" s="5" t="e">
        <f>=</f>
        <v>#NAME?</v>
      </c>
    </row>
    <row r="9" spans="1:3" ht="12.75">
      <c r="A9" s="8" t="s">
        <v>32</v>
      </c>
      <c r="C9" s="5" t="e">
        <f>FALSE</f>
        <v>#NAME?</v>
      </c>
    </row>
    <row r="10" spans="1:3" ht="12.75">
      <c r="A10" s="7" t="s">
        <v>33</v>
      </c>
      <c r="C10" s="5" t="b">
        <f>A21</f>
        <v>0</v>
      </c>
    </row>
    <row r="11" spans="1:3" ht="13.5" thickBot="1">
      <c r="A11" s="9" t="s">
        <v>34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35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36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37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38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2010-12-15T01:18:19Z</cp:lastPrinted>
  <dcterms:created xsi:type="dcterms:W3CDTF">1999-10-30T05:59:07Z</dcterms:created>
  <dcterms:modified xsi:type="dcterms:W3CDTF">2010-12-15T01:18:27Z</dcterms:modified>
  <cp:category/>
  <cp:version/>
  <cp:contentType/>
  <cp:contentStatus/>
</cp:coreProperties>
</file>